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dran\Desktop\"/>
    </mc:Choice>
  </mc:AlternateContent>
  <bookViews>
    <workbookView xWindow="0" yWindow="0" windowWidth="38400" windowHeight="17700" activeTab="2"/>
  </bookViews>
  <sheets>
    <sheet name="Prihodi" sheetId="1" r:id="rId1"/>
    <sheet name="Rashodi" sheetId="2" r:id="rId2"/>
    <sheet name="INVESTICIJE" sheetId="3" r:id="rId3"/>
  </sheets>
  <definedNames>
    <definedName name="Excel_BuiltIn__FilterDatabase_1">Prihodi!$A$12:$B$29</definedName>
  </definedNames>
  <calcPr calcId="162913"/>
</workbook>
</file>

<file path=xl/calcChain.xml><?xml version="1.0" encoding="utf-8"?>
<calcChain xmlns="http://schemas.openxmlformats.org/spreadsheetml/2006/main">
  <c r="AV139" i="2" l="1"/>
  <c r="AU139" i="2"/>
  <c r="AU125" i="2" s="1"/>
  <c r="AT139" i="2"/>
  <c r="AT125" i="2" s="1"/>
  <c r="AU155" i="2"/>
  <c r="AU157" i="2"/>
  <c r="AU13" i="2"/>
  <c r="AU15" i="2"/>
  <c r="AU10" i="2" s="1"/>
  <c r="AU22" i="2"/>
  <c r="AU32" i="2"/>
  <c r="AU46" i="2"/>
  <c r="AU80" i="2"/>
  <c r="AU82" i="2"/>
  <c r="AU103" i="2"/>
  <c r="AU23" i="2"/>
  <c r="AU112" i="2"/>
  <c r="AU107" i="2" s="1"/>
  <c r="AU116" i="2"/>
  <c r="AU113" i="2" s="1"/>
  <c r="AU124" i="2"/>
  <c r="AU117" i="2" s="1"/>
  <c r="AU175" i="2"/>
  <c r="AU162" i="2" s="1"/>
  <c r="AU182" i="2"/>
  <c r="AU189" i="2"/>
  <c r="AU161" i="2"/>
  <c r="AU159" i="2" s="1"/>
  <c r="AT155" i="2"/>
  <c r="AT157" i="2"/>
  <c r="AT13" i="2"/>
  <c r="AT10" i="2" s="1"/>
  <c r="AT15" i="2"/>
  <c r="AT22" i="2"/>
  <c r="AT32" i="2"/>
  <c r="AT23" i="2" s="1"/>
  <c r="AT46" i="2"/>
  <c r="AT80" i="2"/>
  <c r="AT82" i="2"/>
  <c r="AT103" i="2"/>
  <c r="AT112" i="2"/>
  <c r="AT107" i="2" s="1"/>
  <c r="AT116" i="2"/>
  <c r="AT113" i="2"/>
  <c r="AT124" i="2"/>
  <c r="AT117" i="2" s="1"/>
  <c r="AT175" i="2"/>
  <c r="AT182" i="2"/>
  <c r="AT189" i="2"/>
  <c r="AT162" i="2"/>
  <c r="AT161" i="2"/>
  <c r="AT159" i="2" s="1"/>
  <c r="AT158" i="2" s="1"/>
  <c r="AV155" i="2"/>
  <c r="AV125" i="2" s="1"/>
  <c r="AV157" i="2"/>
  <c r="AV13" i="2"/>
  <c r="AV10" i="2" s="1"/>
  <c r="AV9" i="2" s="1"/>
  <c r="AV15" i="2"/>
  <c r="AV22" i="2"/>
  <c r="AV32" i="2"/>
  <c r="AV46" i="2"/>
  <c r="AV80" i="2"/>
  <c r="AV82" i="2"/>
  <c r="AV103" i="2"/>
  <c r="AV23" i="2"/>
  <c r="AV112" i="2"/>
  <c r="AV107" i="2" s="1"/>
  <c r="AV116" i="2"/>
  <c r="AV113" i="2" s="1"/>
  <c r="AV124" i="2"/>
  <c r="AV117" i="2" s="1"/>
  <c r="AV175" i="2"/>
  <c r="AV162" i="2" s="1"/>
  <c r="AV182" i="2"/>
  <c r="AV189" i="2"/>
  <c r="AV161" i="2"/>
  <c r="AV159" i="2" s="1"/>
  <c r="N19" i="3"/>
  <c r="N18" i="3"/>
  <c r="N12" i="3"/>
  <c r="N13" i="3"/>
  <c r="N14" i="3"/>
  <c r="N11" i="3"/>
  <c r="N10" i="3"/>
  <c r="N9" i="3"/>
  <c r="N20" i="3" s="1"/>
  <c r="N8" i="3"/>
  <c r="N7" i="3"/>
  <c r="N6" i="3"/>
  <c r="N5" i="3"/>
  <c r="N4" i="3"/>
  <c r="N3" i="3"/>
  <c r="M20" i="3"/>
  <c r="K20" i="3"/>
  <c r="L20" i="3"/>
  <c r="J20" i="3"/>
  <c r="I20" i="3"/>
  <c r="H20" i="3"/>
  <c r="G20" i="3"/>
  <c r="F20" i="3"/>
  <c r="E20" i="3"/>
  <c r="Z146" i="2"/>
  <c r="AA146" i="2" s="1"/>
  <c r="AB146" i="2" s="1"/>
  <c r="U146" i="2"/>
  <c r="V146" i="2"/>
  <c r="W146" i="2"/>
  <c r="X146" i="2" s="1"/>
  <c r="Z145" i="2"/>
  <c r="U145" i="2"/>
  <c r="AA145" i="2"/>
  <c r="AB145" i="2" s="1"/>
  <c r="V145" i="2"/>
  <c r="W145" i="2"/>
  <c r="X145" i="2" s="1"/>
  <c r="Z144" i="2"/>
  <c r="AA144" i="2" s="1"/>
  <c r="AB144" i="2" s="1"/>
  <c r="AC144" i="2" s="1"/>
  <c r="AH144" i="2" s="1"/>
  <c r="U144" i="2"/>
  <c r="V144" i="2"/>
  <c r="W144" i="2"/>
  <c r="X144" i="2" s="1"/>
  <c r="Z143" i="2"/>
  <c r="U143" i="2"/>
  <c r="AA143" i="2"/>
  <c r="V143" i="2"/>
  <c r="W143" i="2"/>
  <c r="X143" i="2" s="1"/>
  <c r="Z142" i="2"/>
  <c r="U142" i="2"/>
  <c r="V142" i="2"/>
  <c r="W142" i="2"/>
  <c r="X142" i="2" s="1"/>
  <c r="Z141" i="2"/>
  <c r="U141" i="2"/>
  <c r="AA141" i="2" s="1"/>
  <c r="V141" i="2"/>
  <c r="W141" i="2"/>
  <c r="X141" i="2"/>
  <c r="Z140" i="2"/>
  <c r="U140" i="2"/>
  <c r="V140" i="2"/>
  <c r="W140" i="2"/>
  <c r="X140" i="2" s="1"/>
  <c r="AL89" i="1"/>
  <c r="AL87" i="1"/>
  <c r="AL86" i="1"/>
  <c r="AL84" i="1"/>
  <c r="AL83" i="1" s="1"/>
  <c r="AL81" i="1"/>
  <c r="AL78" i="1" s="1"/>
  <c r="AL77" i="1"/>
  <c r="AL74" i="1" s="1"/>
  <c r="AL73" i="1" s="1"/>
  <c r="AL72" i="1"/>
  <c r="AL70" i="1"/>
  <c r="AL69" i="1"/>
  <c r="AL65" i="1"/>
  <c r="AL51" i="1" s="1"/>
  <c r="AL56" i="1"/>
  <c r="AL50" i="1"/>
  <c r="AL45" i="1"/>
  <c r="AL43" i="1"/>
  <c r="AL42" i="1"/>
  <c r="AL40" i="1"/>
  <c r="AL33" i="1"/>
  <c r="AL30" i="1"/>
  <c r="AL12" i="1" s="1"/>
  <c r="AL27" i="1"/>
  <c r="AL23" i="1"/>
  <c r="AM89" i="1"/>
  <c r="AM87" i="1"/>
  <c r="AM86" i="1"/>
  <c r="AM84" i="1"/>
  <c r="AM83" i="1"/>
  <c r="AM81" i="1"/>
  <c r="AM78" i="1"/>
  <c r="AM77" i="1"/>
  <c r="AM74" i="1"/>
  <c r="AM73" i="1" s="1"/>
  <c r="AM72" i="1"/>
  <c r="AM70" i="1" s="1"/>
  <c r="AM69" i="1"/>
  <c r="AM65" i="1"/>
  <c r="AM56" i="1"/>
  <c r="AM50" i="1"/>
  <c r="AM45" i="1"/>
  <c r="AM43" i="1"/>
  <c r="AM42" i="1"/>
  <c r="AM40" i="1"/>
  <c r="AM33" i="1"/>
  <c r="AM31" i="1"/>
  <c r="AM30" i="1"/>
  <c r="AM27" i="1"/>
  <c r="AM23" i="1"/>
  <c r="AM12" i="1"/>
  <c r="AN23" i="1"/>
  <c r="AN12" i="1" s="1"/>
  <c r="AN81" i="1"/>
  <c r="AN77" i="1"/>
  <c r="AN89" i="1"/>
  <c r="AN87" i="1"/>
  <c r="AN33" i="1"/>
  <c r="AN40" i="1"/>
  <c r="AN42" i="1"/>
  <c r="AN31" i="1" s="1"/>
  <c r="AS187" i="2"/>
  <c r="AP187" i="2"/>
  <c r="AJ187" i="2"/>
  <c r="U187" i="2"/>
  <c r="M187" i="2"/>
  <c r="AN56" i="1"/>
  <c r="AN84" i="1"/>
  <c r="AN83" i="1" s="1"/>
  <c r="AS185" i="2"/>
  <c r="AP185" i="2"/>
  <c r="AJ185" i="2"/>
  <c r="U185" i="2"/>
  <c r="AS79" i="2"/>
  <c r="AP79" i="2"/>
  <c r="AJ79" i="2"/>
  <c r="U79" i="2"/>
  <c r="M79" i="2"/>
  <c r="C23" i="1"/>
  <c r="C27" i="1"/>
  <c r="C12" i="1" s="1"/>
  <c r="C11" i="1" s="1"/>
  <c r="C9" i="1" s="1"/>
  <c r="C30" i="1"/>
  <c r="C40" i="1"/>
  <c r="C31" i="1"/>
  <c r="C45" i="1"/>
  <c r="C43" i="1" s="1"/>
  <c r="C50" i="1"/>
  <c r="C56" i="1"/>
  <c r="C51" i="1" s="1"/>
  <c r="C65" i="1" s="1"/>
  <c r="C69" i="1"/>
  <c r="C81" i="1"/>
  <c r="C78" i="1"/>
  <c r="C73" i="1" s="1"/>
  <c r="C83" i="1"/>
  <c r="D23" i="1"/>
  <c r="D27" i="1"/>
  <c r="D12" i="1" s="1"/>
  <c r="D30" i="1"/>
  <c r="D40" i="1"/>
  <c r="D31" i="1"/>
  <c r="D45" i="1"/>
  <c r="D50" i="1"/>
  <c r="D56" i="1"/>
  <c r="D51" i="1" s="1"/>
  <c r="D69" i="1"/>
  <c r="D81" i="1"/>
  <c r="D78" i="1" s="1"/>
  <c r="D73" i="1"/>
  <c r="E23" i="1"/>
  <c r="E12" i="1" s="1"/>
  <c r="E27" i="1"/>
  <c r="E30" i="1"/>
  <c r="E40" i="1"/>
  <c r="E31" i="1" s="1"/>
  <c r="E45" i="1"/>
  <c r="E43" i="1" s="1"/>
  <c r="E50" i="1"/>
  <c r="E56" i="1"/>
  <c r="E69" i="1"/>
  <c r="E51" i="1"/>
  <c r="E81" i="1"/>
  <c r="E78" i="1"/>
  <c r="E73" i="1" s="1"/>
  <c r="E84" i="1"/>
  <c r="E83" i="1" s="1"/>
  <c r="F23" i="1"/>
  <c r="F27" i="1"/>
  <c r="F30" i="1"/>
  <c r="F12" i="1"/>
  <c r="F40" i="1"/>
  <c r="F31" i="1"/>
  <c r="F45" i="1"/>
  <c r="F50" i="1"/>
  <c r="F43" i="1"/>
  <c r="F56" i="1"/>
  <c r="F69" i="1"/>
  <c r="F51" i="1"/>
  <c r="F65" i="1" s="1"/>
  <c r="F81" i="1"/>
  <c r="F78" i="1" s="1"/>
  <c r="F73" i="1" s="1"/>
  <c r="F84" i="1"/>
  <c r="F83" i="1"/>
  <c r="G23" i="1"/>
  <c r="G27" i="1"/>
  <c r="G30" i="1"/>
  <c r="G40" i="1"/>
  <c r="G31" i="1"/>
  <c r="G45" i="1"/>
  <c r="G50" i="1"/>
  <c r="G43" i="1"/>
  <c r="G56" i="1"/>
  <c r="G69" i="1"/>
  <c r="G81" i="1"/>
  <c r="G78" i="1" s="1"/>
  <c r="G73" i="1" s="1"/>
  <c r="G84" i="1"/>
  <c r="G83" i="1" s="1"/>
  <c r="H23" i="1"/>
  <c r="H27" i="1"/>
  <c r="H30" i="1"/>
  <c r="H12" i="1"/>
  <c r="H40" i="1"/>
  <c r="H31" i="1"/>
  <c r="H45" i="1"/>
  <c r="H43" i="1" s="1"/>
  <c r="H50" i="1"/>
  <c r="H56" i="1"/>
  <c r="H69" i="1"/>
  <c r="H51" i="1" s="1"/>
  <c r="H65" i="1" s="1"/>
  <c r="H81" i="1"/>
  <c r="H78" i="1" s="1"/>
  <c r="H73" i="1" s="1"/>
  <c r="H84" i="1"/>
  <c r="H83" i="1"/>
  <c r="I23" i="1"/>
  <c r="I12" i="1" s="1"/>
  <c r="I27" i="1"/>
  <c r="I30" i="1"/>
  <c r="I40" i="1"/>
  <c r="I31" i="1" s="1"/>
  <c r="I45" i="1"/>
  <c r="I50" i="1"/>
  <c r="I43" i="1"/>
  <c r="I56" i="1"/>
  <c r="I69" i="1"/>
  <c r="I81" i="1"/>
  <c r="I78" i="1"/>
  <c r="I73" i="1"/>
  <c r="I84" i="1"/>
  <c r="I83" i="1" s="1"/>
  <c r="J23" i="1"/>
  <c r="J27" i="1"/>
  <c r="J30" i="1"/>
  <c r="J40" i="1"/>
  <c r="J31" i="1"/>
  <c r="J45" i="1"/>
  <c r="J50" i="1"/>
  <c r="J56" i="1"/>
  <c r="J51" i="1" s="1"/>
  <c r="J65" i="1" s="1"/>
  <c r="J69" i="1"/>
  <c r="J81" i="1"/>
  <c r="J78" i="1" s="1"/>
  <c r="J73" i="1" s="1"/>
  <c r="J84" i="1"/>
  <c r="J83" i="1"/>
  <c r="K79" i="1"/>
  <c r="K81" i="1"/>
  <c r="K78" i="1" s="1"/>
  <c r="K73" i="1" s="1"/>
  <c r="K85" i="1"/>
  <c r="K84" i="1"/>
  <c r="K83" i="1" s="1"/>
  <c r="L9" i="1"/>
  <c r="M23" i="1"/>
  <c r="M12" i="1" s="1"/>
  <c r="N12" i="1" s="1"/>
  <c r="M27" i="1"/>
  <c r="M30" i="1"/>
  <c r="M40" i="1"/>
  <c r="M31" i="1" s="1"/>
  <c r="M45" i="1"/>
  <c r="M50" i="1"/>
  <c r="M43" i="1"/>
  <c r="M56" i="1"/>
  <c r="M69" i="1"/>
  <c r="M81" i="1"/>
  <c r="M78" i="1"/>
  <c r="M73" i="1"/>
  <c r="M84" i="1"/>
  <c r="M83" i="1" s="1"/>
  <c r="N79" i="1"/>
  <c r="N81" i="1" s="1"/>
  <c r="N78" i="1" s="1"/>
  <c r="N73" i="1"/>
  <c r="N85" i="1"/>
  <c r="N84" i="1" s="1"/>
  <c r="N83" i="1" s="1"/>
  <c r="O14" i="1"/>
  <c r="O15" i="1"/>
  <c r="O16" i="1"/>
  <c r="O27" i="1"/>
  <c r="O30" i="1"/>
  <c r="O40" i="1"/>
  <c r="O31" i="1"/>
  <c r="O45" i="1"/>
  <c r="O50" i="1"/>
  <c r="O43" i="1"/>
  <c r="O56" i="1"/>
  <c r="O51" i="1" s="1"/>
  <c r="O81" i="1"/>
  <c r="O78" i="1"/>
  <c r="O73" i="1" s="1"/>
  <c r="O84" i="1"/>
  <c r="O83" i="1"/>
  <c r="P15" i="1"/>
  <c r="Q15" i="1" s="1"/>
  <c r="P16" i="1"/>
  <c r="P18" i="1"/>
  <c r="Q18" i="1" s="1"/>
  <c r="P21" i="1"/>
  <c r="P24" i="1"/>
  <c r="Q24" i="1" s="1"/>
  <c r="P25" i="1"/>
  <c r="P26" i="1"/>
  <c r="Q26" i="1" s="1"/>
  <c r="P28" i="1"/>
  <c r="P29" i="1"/>
  <c r="P37" i="1"/>
  <c r="Q37" i="1" s="1"/>
  <c r="P45" i="1"/>
  <c r="P43" i="1" s="1"/>
  <c r="P46" i="1"/>
  <c r="P50" i="1"/>
  <c r="P56" i="1"/>
  <c r="S168" i="2"/>
  <c r="T168" i="2" s="1"/>
  <c r="P81" i="1"/>
  <c r="P78" i="1" s="1"/>
  <c r="P73" i="1" s="1"/>
  <c r="P84" i="1"/>
  <c r="P83" i="1"/>
  <c r="Q13" i="1"/>
  <c r="Q16" i="1"/>
  <c r="Q21" i="1"/>
  <c r="Q28" i="1"/>
  <c r="Q40" i="1"/>
  <c r="Q31" i="1" s="1"/>
  <c r="Q45" i="1"/>
  <c r="Q43" i="1" s="1"/>
  <c r="Q46" i="1"/>
  <c r="Q50" i="1" s="1"/>
  <c r="Q56" i="1"/>
  <c r="Q62" i="1"/>
  <c r="Q69" i="1" s="1"/>
  <c r="Q81" i="1"/>
  <c r="Q78" i="1"/>
  <c r="Q73" i="1" s="1"/>
  <c r="Q84" i="1"/>
  <c r="Q83" i="1"/>
  <c r="R13" i="1"/>
  <c r="R15" i="1"/>
  <c r="R16" i="1"/>
  <c r="R18" i="1"/>
  <c r="R21" i="1"/>
  <c r="R24" i="1"/>
  <c r="R25" i="1"/>
  <c r="R27" i="1" s="1"/>
  <c r="R26" i="1"/>
  <c r="R28" i="1"/>
  <c r="R30" i="1" s="1"/>
  <c r="R29" i="1"/>
  <c r="R34" i="1"/>
  <c r="R37" i="1"/>
  <c r="R40" i="1" s="1"/>
  <c r="R31" i="1" s="1"/>
  <c r="R38" i="1"/>
  <c r="R44" i="1"/>
  <c r="R45" i="1" s="1"/>
  <c r="R46" i="1"/>
  <c r="R50" i="1" s="1"/>
  <c r="R47" i="1"/>
  <c r="R52" i="1"/>
  <c r="R54" i="1"/>
  <c r="R56" i="1" s="1"/>
  <c r="R51" i="1" s="1"/>
  <c r="R79" i="1"/>
  <c r="R81" i="1"/>
  <c r="R78" i="1" s="1"/>
  <c r="R73" i="1" s="1"/>
  <c r="R85" i="1"/>
  <c r="R86" i="1" s="1"/>
  <c r="R84" i="1"/>
  <c r="R83" i="1" s="1"/>
  <c r="S23" i="1"/>
  <c r="S12" i="1" s="1"/>
  <c r="S27" i="1"/>
  <c r="S30" i="1"/>
  <c r="S40" i="1"/>
  <c r="S31" i="1"/>
  <c r="S45" i="1"/>
  <c r="S50" i="1"/>
  <c r="S56" i="1"/>
  <c r="S51" i="1" s="1"/>
  <c r="S69" i="1"/>
  <c r="S81" i="1"/>
  <c r="S78" i="1"/>
  <c r="S73" i="1"/>
  <c r="S84" i="1"/>
  <c r="S83" i="1"/>
  <c r="T23" i="1"/>
  <c r="T27" i="1"/>
  <c r="T12" i="1" s="1"/>
  <c r="T30" i="1"/>
  <c r="T34" i="1"/>
  <c r="T40" i="1" s="1"/>
  <c r="T31" i="1"/>
  <c r="T44" i="1"/>
  <c r="T45" i="1" s="1"/>
  <c r="T47" i="1"/>
  <c r="T50" i="1"/>
  <c r="T43" i="1" s="1"/>
  <c r="T56" i="1"/>
  <c r="T61" i="1"/>
  <c r="T62" i="1"/>
  <c r="T79" i="1"/>
  <c r="T81" i="1"/>
  <c r="T78" i="1"/>
  <c r="T73" i="1" s="1"/>
  <c r="T84" i="1"/>
  <c r="T83" i="1" s="1"/>
  <c r="U23" i="1"/>
  <c r="U27" i="1"/>
  <c r="U30" i="1"/>
  <c r="U12" i="1"/>
  <c r="U40" i="1"/>
  <c r="U31" i="1"/>
  <c r="U45" i="1"/>
  <c r="U50" i="1"/>
  <c r="U43" i="1"/>
  <c r="U56" i="1"/>
  <c r="U69" i="1"/>
  <c r="U51" i="1"/>
  <c r="U81" i="1"/>
  <c r="U78" i="1" s="1"/>
  <c r="U73" i="1" s="1"/>
  <c r="U84" i="1"/>
  <c r="U83" i="1"/>
  <c r="V23" i="1"/>
  <c r="V12" i="1" s="1"/>
  <c r="V27" i="1"/>
  <c r="V30" i="1"/>
  <c r="V40" i="1"/>
  <c r="V31" i="1"/>
  <c r="V45" i="1"/>
  <c r="V50" i="1"/>
  <c r="V43" i="1" s="1"/>
  <c r="V56" i="1"/>
  <c r="V51" i="1" s="1"/>
  <c r="V65" i="1" s="1"/>
  <c r="V69" i="1"/>
  <c r="V81" i="1"/>
  <c r="V78" i="1"/>
  <c r="V73" i="1" s="1"/>
  <c r="V84" i="1"/>
  <c r="V83" i="1" s="1"/>
  <c r="W23" i="1"/>
  <c r="W27" i="1"/>
  <c r="W30" i="1"/>
  <c r="W12" i="1"/>
  <c r="W40" i="1"/>
  <c r="W31" i="1" s="1"/>
  <c r="W11" i="1" s="1"/>
  <c r="W9" i="1" s="1"/>
  <c r="W45" i="1"/>
  <c r="W50" i="1"/>
  <c r="W43" i="1" s="1"/>
  <c r="W56" i="1"/>
  <c r="W69" i="1"/>
  <c r="W51" i="1" s="1"/>
  <c r="W65" i="1" s="1"/>
  <c r="W77" i="1"/>
  <c r="W74" i="1" s="1"/>
  <c r="W73" i="1" s="1"/>
  <c r="W81" i="1"/>
  <c r="W78" i="1" s="1"/>
  <c r="W84" i="1"/>
  <c r="W83" i="1"/>
  <c r="X23" i="1"/>
  <c r="X12" i="1" s="1"/>
  <c r="X27" i="1"/>
  <c r="X30" i="1"/>
  <c r="X40" i="1"/>
  <c r="X31" i="1"/>
  <c r="X45" i="1"/>
  <c r="X50" i="1"/>
  <c r="X43" i="1" s="1"/>
  <c r="X56" i="1"/>
  <c r="X69" i="1"/>
  <c r="X51" i="1" s="1"/>
  <c r="X65" i="1" s="1"/>
  <c r="X77" i="1"/>
  <c r="X74" i="1"/>
  <c r="X73" i="1" s="1"/>
  <c r="X81" i="1"/>
  <c r="X78" i="1"/>
  <c r="X84" i="1"/>
  <c r="X83" i="1" s="1"/>
  <c r="Y23" i="1"/>
  <c r="Y12" i="1" s="1"/>
  <c r="Y27" i="1"/>
  <c r="Y30" i="1"/>
  <c r="Y40" i="1"/>
  <c r="Y31" i="1"/>
  <c r="Y45" i="1"/>
  <c r="Y50" i="1"/>
  <c r="Y43" i="1"/>
  <c r="Y56" i="1"/>
  <c r="Y51" i="1" s="1"/>
  <c r="Y65" i="1" s="1"/>
  <c r="Y69" i="1"/>
  <c r="Y77" i="1"/>
  <c r="Y74" i="1" s="1"/>
  <c r="Y73" i="1" s="1"/>
  <c r="Y81" i="1"/>
  <c r="Y78" i="1"/>
  <c r="Y84" i="1"/>
  <c r="Y83" i="1"/>
  <c r="Z23" i="1"/>
  <c r="Z12" i="1" s="1"/>
  <c r="Z27" i="1"/>
  <c r="Z30" i="1"/>
  <c r="Z40" i="1"/>
  <c r="Z31" i="1"/>
  <c r="Z45" i="1"/>
  <c r="Z43" i="1" s="1"/>
  <c r="Z50" i="1"/>
  <c r="Z56" i="1"/>
  <c r="Z69" i="1"/>
  <c r="Z51" i="1"/>
  <c r="Z77" i="1"/>
  <c r="Z74" i="1" s="1"/>
  <c r="Z73" i="1" s="1"/>
  <c r="Z81" i="1"/>
  <c r="Z78" i="1"/>
  <c r="Z83" i="1"/>
  <c r="AA23" i="1"/>
  <c r="AA27" i="1"/>
  <c r="AA30" i="1"/>
  <c r="AA40" i="1"/>
  <c r="AA31" i="1" s="1"/>
  <c r="AA45" i="1"/>
  <c r="AA50" i="1"/>
  <c r="AA43" i="1" s="1"/>
  <c r="AA56" i="1"/>
  <c r="AA51" i="1" s="1"/>
  <c r="AA65" i="1" s="1"/>
  <c r="AA69" i="1"/>
  <c r="AA77" i="1"/>
  <c r="AA74" i="1" s="1"/>
  <c r="AA81" i="1"/>
  <c r="AA78" i="1" s="1"/>
  <c r="AA83" i="1"/>
  <c r="AB13" i="1"/>
  <c r="AB23" i="1" s="1"/>
  <c r="AB12" i="1" s="1"/>
  <c r="AB11" i="1" s="1"/>
  <c r="AB9" i="1" s="1"/>
  <c r="AB14" i="1"/>
  <c r="AB15" i="1"/>
  <c r="AB16" i="1"/>
  <c r="AB18" i="1"/>
  <c r="AB21" i="1"/>
  <c r="AB24" i="1"/>
  <c r="AB25" i="1"/>
  <c r="AB27" i="1" s="1"/>
  <c r="AB26" i="1"/>
  <c r="AB28" i="1"/>
  <c r="AB29" i="1"/>
  <c r="AB30" i="1" s="1"/>
  <c r="AB34" i="1"/>
  <c r="AB36" i="1"/>
  <c r="AB37" i="1"/>
  <c r="AB38" i="1"/>
  <c r="AB40" i="1"/>
  <c r="AB31" i="1"/>
  <c r="AB44" i="1"/>
  <c r="AB45" i="1" s="1"/>
  <c r="AB43" i="1" s="1"/>
  <c r="AB48" i="1"/>
  <c r="AB47" i="1"/>
  <c r="AB50" i="1" s="1"/>
  <c r="AB46" i="1"/>
  <c r="AB52" i="1"/>
  <c r="AB54" i="1"/>
  <c r="AB56" i="1" s="1"/>
  <c r="AB51" i="1" s="1"/>
  <c r="AB65" i="1" s="1"/>
  <c r="AB58" i="1"/>
  <c r="AB59" i="1"/>
  <c r="AB60" i="1"/>
  <c r="AB61" i="1"/>
  <c r="AB62" i="1"/>
  <c r="AB63" i="1"/>
  <c r="AB64" i="1"/>
  <c r="AB69" i="1" s="1"/>
  <c r="AB75" i="1"/>
  <c r="AB77" i="1" s="1"/>
  <c r="AB74" i="1" s="1"/>
  <c r="AB73" i="1" s="1"/>
  <c r="AB81" i="1"/>
  <c r="AB78" i="1" s="1"/>
  <c r="AB85" i="1"/>
  <c r="AB84" i="1"/>
  <c r="AB83" i="1" s="1"/>
  <c r="AC23" i="1"/>
  <c r="AC27" i="1"/>
  <c r="AC30" i="1"/>
  <c r="AC12" i="1"/>
  <c r="AC40" i="1"/>
  <c r="AC31" i="1"/>
  <c r="AC45" i="1"/>
  <c r="AC50" i="1"/>
  <c r="AC43" i="1"/>
  <c r="AC56" i="1"/>
  <c r="AC69" i="1"/>
  <c r="AC51" i="1"/>
  <c r="AC65" i="1" s="1"/>
  <c r="AC77" i="1"/>
  <c r="AC74" i="1" s="1"/>
  <c r="AC81" i="1"/>
  <c r="AC78" i="1"/>
  <c r="AC73" i="1" s="1"/>
  <c r="AC84" i="1"/>
  <c r="AC83" i="1" s="1"/>
  <c r="AD23" i="1"/>
  <c r="AD12" i="1" s="1"/>
  <c r="AD27" i="1"/>
  <c r="AD30" i="1"/>
  <c r="AD40" i="1"/>
  <c r="AD31" i="1" s="1"/>
  <c r="AD45" i="1"/>
  <c r="AD43" i="1" s="1"/>
  <c r="AD50" i="1"/>
  <c r="AD56" i="1"/>
  <c r="AD69" i="1"/>
  <c r="AD51" i="1"/>
  <c r="AD65" i="1" s="1"/>
  <c r="AD77" i="1"/>
  <c r="AD74" i="1" s="1"/>
  <c r="AD73" i="1" s="1"/>
  <c r="AD81" i="1"/>
  <c r="AD78" i="1"/>
  <c r="AD84" i="1"/>
  <c r="AD83" i="1"/>
  <c r="AE23" i="1"/>
  <c r="AE12" i="1" s="1"/>
  <c r="AE27" i="1"/>
  <c r="AE30" i="1"/>
  <c r="AE40" i="1"/>
  <c r="AE31" i="1" s="1"/>
  <c r="AE45" i="1"/>
  <c r="AE50" i="1"/>
  <c r="AK50" i="1" s="1"/>
  <c r="AE56" i="1"/>
  <c r="AE65" i="1"/>
  <c r="AE69" i="1"/>
  <c r="AE77" i="1"/>
  <c r="AE74" i="1"/>
  <c r="AE81" i="1"/>
  <c r="AE84" i="1"/>
  <c r="AE83" i="1" s="1"/>
  <c r="AF23" i="1"/>
  <c r="AF12" i="1" s="1"/>
  <c r="AF27" i="1"/>
  <c r="AF30" i="1"/>
  <c r="AF40" i="1"/>
  <c r="AF31" i="1"/>
  <c r="AF45" i="1"/>
  <c r="AF50" i="1"/>
  <c r="AF43" i="1"/>
  <c r="AF56" i="1"/>
  <c r="AF51" i="1" s="1"/>
  <c r="AF65" i="1" s="1"/>
  <c r="AF69" i="1"/>
  <c r="AF77" i="1"/>
  <c r="AF74" i="1" s="1"/>
  <c r="AF81" i="1"/>
  <c r="AF78" i="1"/>
  <c r="AF73" i="1"/>
  <c r="AF84" i="1"/>
  <c r="AF83" i="1" s="1"/>
  <c r="AG23" i="1"/>
  <c r="AG27" i="1"/>
  <c r="AG30" i="1"/>
  <c r="AG12" i="1"/>
  <c r="AG40" i="1"/>
  <c r="AG31" i="1"/>
  <c r="AG45" i="1"/>
  <c r="AG43" i="1" s="1"/>
  <c r="AG50" i="1"/>
  <c r="AG56" i="1"/>
  <c r="AG69" i="1"/>
  <c r="AG51" i="1"/>
  <c r="AG65" i="1" s="1"/>
  <c r="AG77" i="1"/>
  <c r="AG74" i="1"/>
  <c r="AG73" i="1" s="1"/>
  <c r="AG81" i="1"/>
  <c r="AG78" i="1"/>
  <c r="AG84" i="1"/>
  <c r="AG83" i="1"/>
  <c r="AH13" i="1"/>
  <c r="AH14" i="1"/>
  <c r="AH23" i="1" s="1"/>
  <c r="AH12" i="1" s="1"/>
  <c r="AH15" i="1"/>
  <c r="AH16" i="1"/>
  <c r="AH18" i="1"/>
  <c r="AH21" i="1"/>
  <c r="AH24" i="1"/>
  <c r="AH27" i="1" s="1"/>
  <c r="AH25" i="1"/>
  <c r="AH26" i="1"/>
  <c r="AH28" i="1"/>
  <c r="AH30" i="1" s="1"/>
  <c r="AH29" i="1"/>
  <c r="AH34" i="1"/>
  <c r="AH35" i="1"/>
  <c r="AH36" i="1"/>
  <c r="AH37" i="1"/>
  <c r="AH38" i="1"/>
  <c r="AH44" i="1"/>
  <c r="AH45" i="1" s="1"/>
  <c r="AH43" i="1" s="1"/>
  <c r="AH48" i="1"/>
  <c r="AH47" i="1"/>
  <c r="AH46" i="1"/>
  <c r="AH50" i="1"/>
  <c r="AH52" i="1"/>
  <c r="AH54" i="1"/>
  <c r="AH56" i="1"/>
  <c r="AH57" i="1"/>
  <c r="AH65" i="1" s="1"/>
  <c r="AH58" i="1"/>
  <c r="AH59" i="1"/>
  <c r="AH60" i="1"/>
  <c r="AH61" i="1"/>
  <c r="AH62" i="1"/>
  <c r="AH69" i="1"/>
  <c r="AH75" i="1"/>
  <c r="AH77" i="1"/>
  <c r="AH74" i="1" s="1"/>
  <c r="AH79" i="1"/>
  <c r="AH81" i="1"/>
  <c r="AH78" i="1"/>
  <c r="AH73" i="1"/>
  <c r="AH85" i="1"/>
  <c r="AH84" i="1" s="1"/>
  <c r="AH83" i="1" s="1"/>
  <c r="AI23" i="1"/>
  <c r="AI27" i="1"/>
  <c r="AI30" i="1"/>
  <c r="AI40" i="1"/>
  <c r="AI31" i="1" s="1"/>
  <c r="AI45" i="1"/>
  <c r="AI43" i="1" s="1"/>
  <c r="AI50" i="1"/>
  <c r="AI56" i="1"/>
  <c r="AI65" i="1"/>
  <c r="AI69" i="1"/>
  <c r="AI51" i="1"/>
  <c r="AI77" i="1"/>
  <c r="AI74" i="1" s="1"/>
  <c r="AI81" i="1"/>
  <c r="AI78" i="1"/>
  <c r="AI73" i="1" s="1"/>
  <c r="AI84" i="1"/>
  <c r="AI83" i="1" s="1"/>
  <c r="AJ23" i="1"/>
  <c r="AJ27" i="1"/>
  <c r="AJ30" i="1"/>
  <c r="AJ40" i="1"/>
  <c r="AJ31" i="1" s="1"/>
  <c r="AK31" i="1" s="1"/>
  <c r="AJ45" i="1"/>
  <c r="AJ43" i="1" s="1"/>
  <c r="AJ50" i="1"/>
  <c r="AJ56" i="1"/>
  <c r="AJ65" i="1"/>
  <c r="AJ69" i="1"/>
  <c r="AJ51" i="1"/>
  <c r="AJ77" i="1"/>
  <c r="AJ81" i="1"/>
  <c r="AJ78" i="1" s="1"/>
  <c r="AJ84" i="1"/>
  <c r="AJ83" i="1"/>
  <c r="AK83" i="1" s="1"/>
  <c r="AN27" i="1"/>
  <c r="AN30" i="1"/>
  <c r="AN45" i="1"/>
  <c r="AN50" i="1"/>
  <c r="AN43" i="1"/>
  <c r="AN65" i="1"/>
  <c r="AN51" i="1" s="1"/>
  <c r="AN69" i="1"/>
  <c r="AN72" i="1"/>
  <c r="AN70" i="1" s="1"/>
  <c r="AN74" i="1"/>
  <c r="AN73" i="1" s="1"/>
  <c r="AN78" i="1"/>
  <c r="K13" i="1"/>
  <c r="K23" i="1" s="1"/>
  <c r="N13" i="1"/>
  <c r="AK13" i="1"/>
  <c r="K14" i="1"/>
  <c r="N14" i="1"/>
  <c r="AK14" i="1"/>
  <c r="K15" i="1"/>
  <c r="N15" i="1"/>
  <c r="AK15" i="1"/>
  <c r="K16" i="1"/>
  <c r="N16" i="1"/>
  <c r="AK16" i="1"/>
  <c r="K18" i="1"/>
  <c r="N18" i="1"/>
  <c r="AK18" i="1"/>
  <c r="K21" i="1"/>
  <c r="N21" i="1"/>
  <c r="N23" i="1" s="1"/>
  <c r="AK21" i="1"/>
  <c r="K24" i="1"/>
  <c r="N24" i="1"/>
  <c r="AK24" i="1"/>
  <c r="K25" i="1"/>
  <c r="N25" i="1"/>
  <c r="AK25" i="1"/>
  <c r="K26" i="1"/>
  <c r="N26" i="1"/>
  <c r="AK26" i="1"/>
  <c r="AK27" i="1"/>
  <c r="K28" i="1"/>
  <c r="K30" i="1" s="1"/>
  <c r="N28" i="1"/>
  <c r="AK28" i="1"/>
  <c r="K29" i="1"/>
  <c r="N29" i="1"/>
  <c r="AK29" i="1"/>
  <c r="N30" i="1"/>
  <c r="AK30" i="1"/>
  <c r="K40" i="1"/>
  <c r="K31" i="1"/>
  <c r="N34" i="1"/>
  <c r="N37" i="1"/>
  <c r="N40" i="1" s="1"/>
  <c r="N31" i="1" s="1"/>
  <c r="K34" i="1"/>
  <c r="AK34" i="1"/>
  <c r="AK35" i="1"/>
  <c r="AK36" i="1"/>
  <c r="K37" i="1"/>
  <c r="AK37" i="1"/>
  <c r="AK38" i="1"/>
  <c r="R39" i="1"/>
  <c r="AK40" i="1"/>
  <c r="K44" i="1"/>
  <c r="K45" i="1" s="1"/>
  <c r="K43" i="1" s="1"/>
  <c r="K46" i="1"/>
  <c r="K47" i="1"/>
  <c r="K50" i="1" s="1"/>
  <c r="N44" i="1"/>
  <c r="N45" i="1" s="1"/>
  <c r="N46" i="1"/>
  <c r="N47" i="1"/>
  <c r="AK44" i="1"/>
  <c r="AK46" i="1"/>
  <c r="AK47" i="1"/>
  <c r="AK48" i="1"/>
  <c r="K52" i="1"/>
  <c r="K56" i="1" s="1"/>
  <c r="K51" i="1" s="1"/>
  <c r="K65" i="1" s="1"/>
  <c r="K54" i="1"/>
  <c r="K61" i="1"/>
  <c r="K69" i="1" s="1"/>
  <c r="K62" i="1"/>
  <c r="N52" i="1"/>
  <c r="N54" i="1"/>
  <c r="N56" i="1" s="1"/>
  <c r="N61" i="1"/>
  <c r="N62" i="1"/>
  <c r="N69" i="1" s="1"/>
  <c r="N51" i="1" s="1"/>
  <c r="N65" i="1" s="1"/>
  <c r="AK52" i="1"/>
  <c r="AK54" i="1"/>
  <c r="AK57" i="1"/>
  <c r="R58" i="1"/>
  <c r="AK58" i="1"/>
  <c r="R59" i="1"/>
  <c r="AK59" i="1"/>
  <c r="R60" i="1"/>
  <c r="AK60" i="1"/>
  <c r="R61" i="1"/>
  <c r="AK61" i="1"/>
  <c r="R62" i="1"/>
  <c r="AK62" i="1"/>
  <c r="R63" i="1"/>
  <c r="R64" i="1"/>
  <c r="D65" i="1"/>
  <c r="E65" i="1"/>
  <c r="S65" i="1"/>
  <c r="U65" i="1"/>
  <c r="Z65" i="1"/>
  <c r="AK65" i="1"/>
  <c r="AK66" i="1"/>
  <c r="AK67" i="1"/>
  <c r="AK68" i="1"/>
  <c r="AK69" i="1"/>
  <c r="S77" i="1"/>
  <c r="S74" i="1" s="1"/>
  <c r="T77" i="1"/>
  <c r="T74" i="1"/>
  <c r="U77" i="1"/>
  <c r="U74" i="1"/>
  <c r="V77" i="1"/>
  <c r="V74" i="1" s="1"/>
  <c r="AK75" i="1"/>
  <c r="AB79" i="1"/>
  <c r="AK79" i="1"/>
  <c r="D84" i="1"/>
  <c r="Z84" i="1"/>
  <c r="AA84" i="1"/>
  <c r="AK84" i="1"/>
  <c r="AK85" i="1"/>
  <c r="D86" i="1"/>
  <c r="E86" i="1"/>
  <c r="F86" i="1"/>
  <c r="G86" i="1"/>
  <c r="H86" i="1"/>
  <c r="I86" i="1"/>
  <c r="J86" i="1"/>
  <c r="K86" i="1"/>
  <c r="M86" i="1"/>
  <c r="N86" i="1"/>
  <c r="O86" i="1"/>
  <c r="P86" i="1"/>
  <c r="Q86" i="1"/>
  <c r="S86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AI86" i="1"/>
  <c r="AJ86" i="1"/>
  <c r="AK86" i="1" s="1"/>
  <c r="AN86" i="1"/>
  <c r="C13" i="2"/>
  <c r="C10" i="2" s="1"/>
  <c r="C15" i="2"/>
  <c r="C22" i="2"/>
  <c r="C32" i="2"/>
  <c r="C46" i="2"/>
  <c r="C80" i="2"/>
  <c r="C103" i="2"/>
  <c r="C23" i="2"/>
  <c r="C112" i="2"/>
  <c r="C107" i="2"/>
  <c r="C116" i="2"/>
  <c r="C113" i="2"/>
  <c r="C124" i="2"/>
  <c r="C117" i="2" s="1"/>
  <c r="C139" i="2"/>
  <c r="C155" i="2"/>
  <c r="C161" i="2"/>
  <c r="C159" i="2"/>
  <c r="C158" i="2" s="1"/>
  <c r="C175" i="2"/>
  <c r="C182" i="2"/>
  <c r="C189" i="2"/>
  <c r="C162" i="2"/>
  <c r="D13" i="2"/>
  <c r="D10" i="2" s="1"/>
  <c r="D15" i="2"/>
  <c r="D22" i="2"/>
  <c r="D32" i="2"/>
  <c r="D46" i="2"/>
  <c r="D23" i="2" s="1"/>
  <c r="D80" i="2"/>
  <c r="D103" i="2"/>
  <c r="D112" i="2"/>
  <c r="D107" i="2" s="1"/>
  <c r="D116" i="2"/>
  <c r="D113" i="2"/>
  <c r="D124" i="2"/>
  <c r="D117" i="2" s="1"/>
  <c r="D139" i="2"/>
  <c r="D155" i="2"/>
  <c r="D125" i="2"/>
  <c r="D161" i="2"/>
  <c r="D159" i="2"/>
  <c r="D175" i="2"/>
  <c r="D162" i="2" s="1"/>
  <c r="D158" i="2" s="1"/>
  <c r="D182" i="2"/>
  <c r="D189" i="2"/>
  <c r="E13" i="2"/>
  <c r="E15" i="2"/>
  <c r="E16" i="2"/>
  <c r="E22" i="2" s="1"/>
  <c r="E10" i="2" s="1"/>
  <c r="E32" i="2"/>
  <c r="E23" i="2" s="1"/>
  <c r="E46" i="2"/>
  <c r="E80" i="2"/>
  <c r="E103" i="2"/>
  <c r="E112" i="2"/>
  <c r="E107" i="2" s="1"/>
  <c r="E116" i="2"/>
  <c r="E113" i="2"/>
  <c r="E124" i="2"/>
  <c r="E117" i="2" s="1"/>
  <c r="E139" i="2"/>
  <c r="E155" i="2"/>
  <c r="E125" i="2"/>
  <c r="E161" i="2"/>
  <c r="E159" i="2"/>
  <c r="E175" i="2"/>
  <c r="E162" i="2" s="1"/>
  <c r="E158" i="2" s="1"/>
  <c r="E182" i="2"/>
  <c r="E189" i="2"/>
  <c r="F13" i="2"/>
  <c r="F10" i="2" s="1"/>
  <c r="F15" i="2"/>
  <c r="F22" i="2"/>
  <c r="F32" i="2"/>
  <c r="F46" i="2"/>
  <c r="F80" i="2"/>
  <c r="F23" i="2" s="1"/>
  <c r="F103" i="2"/>
  <c r="F112" i="2"/>
  <c r="F107" i="2"/>
  <c r="F116" i="2"/>
  <c r="F113" i="2" s="1"/>
  <c r="F124" i="2"/>
  <c r="F117" i="2"/>
  <c r="F139" i="2"/>
  <c r="F155" i="2"/>
  <c r="F125" i="2"/>
  <c r="F161" i="2"/>
  <c r="F159" i="2" s="1"/>
  <c r="F158" i="2" s="1"/>
  <c r="F175" i="2"/>
  <c r="F182" i="2"/>
  <c r="F162" i="2" s="1"/>
  <c r="F189" i="2"/>
  <c r="G13" i="2"/>
  <c r="G15" i="2"/>
  <c r="G22" i="2"/>
  <c r="G10" i="2"/>
  <c r="G32" i="2"/>
  <c r="G46" i="2"/>
  <c r="G23" i="2" s="1"/>
  <c r="G80" i="2"/>
  <c r="G103" i="2"/>
  <c r="G112" i="2"/>
  <c r="G107" i="2"/>
  <c r="G116" i="2"/>
  <c r="G113" i="2" s="1"/>
  <c r="G124" i="2"/>
  <c r="G117" i="2"/>
  <c r="G139" i="2"/>
  <c r="G125" i="2" s="1"/>
  <c r="G155" i="2"/>
  <c r="G161" i="2"/>
  <c r="G159" i="2" s="1"/>
  <c r="G158" i="2" s="1"/>
  <c r="G175" i="2"/>
  <c r="G162" i="2" s="1"/>
  <c r="G182" i="2"/>
  <c r="G189" i="2"/>
  <c r="H13" i="2"/>
  <c r="H10" i="2" s="1"/>
  <c r="H15" i="2"/>
  <c r="H22" i="2"/>
  <c r="H32" i="2"/>
  <c r="H46" i="2"/>
  <c r="H80" i="2"/>
  <c r="H103" i="2"/>
  <c r="H23" i="2"/>
  <c r="H112" i="2"/>
  <c r="H107" i="2"/>
  <c r="H116" i="2"/>
  <c r="H113" i="2"/>
  <c r="H124" i="2"/>
  <c r="H117" i="2" s="1"/>
  <c r="H139" i="2"/>
  <c r="H155" i="2"/>
  <c r="H161" i="2"/>
  <c r="H159" i="2"/>
  <c r="H175" i="2"/>
  <c r="H182" i="2"/>
  <c r="H189" i="2"/>
  <c r="H162" i="2"/>
  <c r="I161" i="2"/>
  <c r="I159" i="2"/>
  <c r="I158" i="2" s="1"/>
  <c r="I8" i="2" s="1"/>
  <c r="I175" i="2"/>
  <c r="I182" i="2"/>
  <c r="I189" i="2"/>
  <c r="I162" i="2"/>
  <c r="J161" i="2"/>
  <c r="J159" i="2"/>
  <c r="J158" i="2" s="1"/>
  <c r="J8" i="2" s="1"/>
  <c r="J175" i="2"/>
  <c r="J182" i="2"/>
  <c r="J189" i="2"/>
  <c r="J162" i="2"/>
  <c r="K161" i="2"/>
  <c r="K159" i="2"/>
  <c r="K175" i="2"/>
  <c r="K182" i="2"/>
  <c r="K189" i="2"/>
  <c r="K162" i="2"/>
  <c r="L13" i="2"/>
  <c r="L10" i="2" s="1"/>
  <c r="L9" i="2" s="1"/>
  <c r="L8" i="2" s="1"/>
  <c r="L15" i="2"/>
  <c r="L22" i="2"/>
  <c r="L112" i="2"/>
  <c r="L107" i="2"/>
  <c r="L116" i="2"/>
  <c r="L113" i="2"/>
  <c r="L124" i="2"/>
  <c r="L117" i="2"/>
  <c r="L139" i="2"/>
  <c r="L125" i="2" s="1"/>
  <c r="L155" i="2"/>
  <c r="L161" i="2"/>
  <c r="L159" i="2"/>
  <c r="L158" i="2" s="1"/>
  <c r="L175" i="2"/>
  <c r="L162" i="2" s="1"/>
  <c r="L182" i="2"/>
  <c r="L189" i="2"/>
  <c r="M11" i="2"/>
  <c r="M13" i="2"/>
  <c r="M14" i="2"/>
  <c r="M15" i="2"/>
  <c r="M16" i="2"/>
  <c r="M22" i="2" s="1"/>
  <c r="M108" i="2"/>
  <c r="M112" i="2" s="1"/>
  <c r="M107" i="2" s="1"/>
  <c r="M114" i="2"/>
  <c r="M116" i="2"/>
  <c r="M113" i="2" s="1"/>
  <c r="M118" i="2"/>
  <c r="M119" i="2"/>
  <c r="M121" i="2"/>
  <c r="M124" i="2" s="1"/>
  <c r="M117" i="2" s="1"/>
  <c r="M123" i="2"/>
  <c r="M126" i="2"/>
  <c r="M127" i="2"/>
  <c r="M128" i="2"/>
  <c r="M129" i="2"/>
  <c r="M132" i="2"/>
  <c r="M133" i="2"/>
  <c r="M134" i="2"/>
  <c r="M135" i="2"/>
  <c r="M136" i="2"/>
  <c r="M150" i="2"/>
  <c r="M151" i="2"/>
  <c r="M155" i="2" s="1"/>
  <c r="M152" i="2"/>
  <c r="M160" i="2"/>
  <c r="M161" i="2" s="1"/>
  <c r="M159" i="2" s="1"/>
  <c r="M163" i="2"/>
  <c r="M164" i="2"/>
  <c r="M166" i="2"/>
  <c r="M168" i="2"/>
  <c r="M170" i="2"/>
  <c r="M172" i="2"/>
  <c r="M174" i="2"/>
  <c r="M176" i="2"/>
  <c r="M177" i="2"/>
  <c r="M182" i="2" s="1"/>
  <c r="M178" i="2"/>
  <c r="M180" i="2"/>
  <c r="M181" i="2"/>
  <c r="M183" i="2"/>
  <c r="M189" i="2" s="1"/>
  <c r="Q13" i="2"/>
  <c r="Q15" i="2"/>
  <c r="Q10" i="2" s="1"/>
  <c r="Q22" i="2"/>
  <c r="Q32" i="2"/>
  <c r="Q46" i="2"/>
  <c r="Q80" i="2"/>
  <c r="Q23" i="2" s="1"/>
  <c r="Q103" i="2"/>
  <c r="Q112" i="2"/>
  <c r="Q107" i="2"/>
  <c r="Q116" i="2"/>
  <c r="Q113" i="2" s="1"/>
  <c r="Q124" i="2"/>
  <c r="Q117" i="2"/>
  <c r="Q139" i="2"/>
  <c r="Q155" i="2"/>
  <c r="Q125" i="2"/>
  <c r="Q161" i="2"/>
  <c r="Q159" i="2" s="1"/>
  <c r="Q175" i="2"/>
  <c r="Q182" i="2"/>
  <c r="Q189" i="2"/>
  <c r="R11" i="2"/>
  <c r="S11" i="2" s="1"/>
  <c r="R15" i="2"/>
  <c r="R16" i="2"/>
  <c r="R32" i="2"/>
  <c r="R23" i="2" s="1"/>
  <c r="R46" i="2"/>
  <c r="R103" i="2"/>
  <c r="R112" i="2"/>
  <c r="R107" i="2"/>
  <c r="R116" i="2"/>
  <c r="R113" i="2"/>
  <c r="R124" i="2"/>
  <c r="R117" i="2"/>
  <c r="R139" i="2"/>
  <c r="R125" i="2" s="1"/>
  <c r="R155" i="2"/>
  <c r="R161" i="2"/>
  <c r="R159" i="2"/>
  <c r="R175" i="2"/>
  <c r="R162" i="2" s="1"/>
  <c r="R158" i="2" s="1"/>
  <c r="R182" i="2"/>
  <c r="R189" i="2"/>
  <c r="S14" i="2"/>
  <c r="S15" i="2"/>
  <c r="S31" i="2"/>
  <c r="S33" i="2"/>
  <c r="S46" i="2"/>
  <c r="S95" i="2"/>
  <c r="S103" i="2" s="1"/>
  <c r="S112" i="2"/>
  <c r="S107" i="2"/>
  <c r="S116" i="2"/>
  <c r="S113" i="2"/>
  <c r="S124" i="2"/>
  <c r="S117" i="2"/>
  <c r="S139" i="2"/>
  <c r="S152" i="2"/>
  <c r="S155" i="2"/>
  <c r="S125" i="2"/>
  <c r="S161" i="2"/>
  <c r="S159" i="2"/>
  <c r="S175" i="2"/>
  <c r="S162" i="2" s="1"/>
  <c r="S182" i="2"/>
  <c r="S189" i="2"/>
  <c r="S158" i="2"/>
  <c r="T14" i="2"/>
  <c r="T15" i="2" s="1"/>
  <c r="T33" i="2"/>
  <c r="T46" i="2"/>
  <c r="T112" i="2"/>
  <c r="T107" i="2" s="1"/>
  <c r="T116" i="2"/>
  <c r="T113" i="2"/>
  <c r="T124" i="2"/>
  <c r="T117" i="2" s="1"/>
  <c r="T139" i="2"/>
  <c r="T125" i="2" s="1"/>
  <c r="T152" i="2"/>
  <c r="T155" i="2"/>
  <c r="T161" i="2"/>
  <c r="T159" i="2"/>
  <c r="T166" i="2"/>
  <c r="T175" i="2" s="1"/>
  <c r="T162" i="2" s="1"/>
  <c r="T174" i="2"/>
  <c r="T182" i="2"/>
  <c r="T189" i="2"/>
  <c r="U11" i="2"/>
  <c r="U13" i="2" s="1"/>
  <c r="U14" i="2"/>
  <c r="U15" i="2"/>
  <c r="U24" i="2"/>
  <c r="U26" i="2"/>
  <c r="U27" i="2"/>
  <c r="U29" i="2"/>
  <c r="U31" i="2"/>
  <c r="U33" i="2"/>
  <c r="U34" i="2"/>
  <c r="U46" i="2" s="1"/>
  <c r="U35" i="2"/>
  <c r="U36" i="2"/>
  <c r="U37" i="2"/>
  <c r="U38" i="2"/>
  <c r="U39" i="2"/>
  <c r="U40" i="2"/>
  <c r="U41" i="2"/>
  <c r="U42" i="2"/>
  <c r="U43" i="2"/>
  <c r="U80" i="2"/>
  <c r="U83" i="2"/>
  <c r="U87" i="2"/>
  <c r="U103" i="2" s="1"/>
  <c r="U89" i="2"/>
  <c r="U95" i="2"/>
  <c r="U97" i="2"/>
  <c r="U98" i="2"/>
  <c r="U108" i="2"/>
  <c r="U112" i="2"/>
  <c r="U107" i="2" s="1"/>
  <c r="U114" i="2"/>
  <c r="U116" i="2"/>
  <c r="U113" i="2"/>
  <c r="U118" i="2"/>
  <c r="U124" i="2" s="1"/>
  <c r="U117" i="2" s="1"/>
  <c r="U119" i="2"/>
  <c r="U121" i="2"/>
  <c r="U123" i="2"/>
  <c r="U126" i="2"/>
  <c r="U127" i="2"/>
  <c r="U128" i="2"/>
  <c r="U129" i="2"/>
  <c r="U132" i="2"/>
  <c r="U133" i="2"/>
  <c r="U139" i="2" s="1"/>
  <c r="U134" i="2"/>
  <c r="U135" i="2"/>
  <c r="U136" i="2"/>
  <c r="U150" i="2"/>
  <c r="U151" i="2"/>
  <c r="U152" i="2"/>
  <c r="U155" i="2"/>
  <c r="U160" i="2"/>
  <c r="U161" i="2"/>
  <c r="U159" i="2" s="1"/>
  <c r="U158" i="2" s="1"/>
  <c r="U163" i="2"/>
  <c r="U164" i="2"/>
  <c r="U166" i="2"/>
  <c r="U175" i="2" s="1"/>
  <c r="U162" i="2" s="1"/>
  <c r="U168" i="2"/>
  <c r="U170" i="2"/>
  <c r="U172" i="2"/>
  <c r="U174" i="2"/>
  <c r="U176" i="2"/>
  <c r="U177" i="2"/>
  <c r="U178" i="2"/>
  <c r="U182" i="2" s="1"/>
  <c r="U180" i="2"/>
  <c r="U181" i="2"/>
  <c r="U183" i="2"/>
  <c r="U189" i="2" s="1"/>
  <c r="V13" i="2"/>
  <c r="V15" i="2"/>
  <c r="V22" i="2"/>
  <c r="V10" i="2"/>
  <c r="V32" i="2"/>
  <c r="V46" i="2"/>
  <c r="V80" i="2"/>
  <c r="V103" i="2"/>
  <c r="V112" i="2"/>
  <c r="V107" i="2"/>
  <c r="V116" i="2"/>
  <c r="V113" i="2" s="1"/>
  <c r="V124" i="2"/>
  <c r="V117" i="2"/>
  <c r="V139" i="2"/>
  <c r="V125" i="2" s="1"/>
  <c r="V155" i="2"/>
  <c r="V161" i="2"/>
  <c r="V159" i="2" s="1"/>
  <c r="V158" i="2" s="1"/>
  <c r="V175" i="2"/>
  <c r="V162" i="2" s="1"/>
  <c r="V182" i="2"/>
  <c r="V189" i="2"/>
  <c r="W11" i="2"/>
  <c r="W13" i="2" s="1"/>
  <c r="W14" i="2"/>
  <c r="W15" i="2"/>
  <c r="W16" i="2"/>
  <c r="W22" i="2" s="1"/>
  <c r="W24" i="2"/>
  <c r="W32" i="2" s="1"/>
  <c r="W26" i="2"/>
  <c r="W29" i="2"/>
  <c r="W31" i="2"/>
  <c r="W36" i="2"/>
  <c r="W46" i="2" s="1"/>
  <c r="W37" i="2"/>
  <c r="W38" i="2"/>
  <c r="W47" i="2"/>
  <c r="W48" i="2"/>
  <c r="W56" i="2"/>
  <c r="W65" i="2"/>
  <c r="W66" i="2"/>
  <c r="U69" i="2"/>
  <c r="W69" i="2" s="1"/>
  <c r="W71" i="2"/>
  <c r="W72" i="2"/>
  <c r="W97" i="2"/>
  <c r="W98" i="2"/>
  <c r="W103" i="2"/>
  <c r="W112" i="2"/>
  <c r="W107" i="2"/>
  <c r="W116" i="2"/>
  <c r="W113" i="2" s="1"/>
  <c r="W118" i="2"/>
  <c r="W119" i="2"/>
  <c r="W121" i="2"/>
  <c r="W124" i="2" s="1"/>
  <c r="W117" i="2" s="1"/>
  <c r="W123" i="2"/>
  <c r="W128" i="2"/>
  <c r="W139" i="2" s="1"/>
  <c r="W125" i="2" s="1"/>
  <c r="W134" i="2"/>
  <c r="W136" i="2"/>
  <c r="W155" i="2"/>
  <c r="W161" i="2"/>
  <c r="W159" i="2"/>
  <c r="W158" i="2" s="1"/>
  <c r="W175" i="2"/>
  <c r="W182" i="2"/>
  <c r="W189" i="2"/>
  <c r="W162" i="2"/>
  <c r="X13" i="2"/>
  <c r="X10" i="2" s="1"/>
  <c r="X15" i="2"/>
  <c r="X22" i="2"/>
  <c r="X32" i="2"/>
  <c r="X46" i="2"/>
  <c r="X23" i="2" s="1"/>
  <c r="X80" i="2"/>
  <c r="X103" i="2"/>
  <c r="X112" i="2"/>
  <c r="X107" i="2" s="1"/>
  <c r="X116" i="2"/>
  <c r="X113" i="2"/>
  <c r="X124" i="2"/>
  <c r="X117" i="2" s="1"/>
  <c r="X139" i="2"/>
  <c r="X155" i="2"/>
  <c r="X125" i="2"/>
  <c r="X161" i="2"/>
  <c r="X159" i="2" s="1"/>
  <c r="X158" i="2" s="1"/>
  <c r="X175" i="2"/>
  <c r="X162" i="2" s="1"/>
  <c r="X182" i="2"/>
  <c r="X189" i="2"/>
  <c r="Z13" i="2"/>
  <c r="Z15" i="2"/>
  <c r="Z22" i="2"/>
  <c r="Z10" i="2" s="1"/>
  <c r="Z32" i="2"/>
  <c r="Z23" i="2" s="1"/>
  <c r="Z9" i="2" s="1"/>
  <c r="Z46" i="2"/>
  <c r="Z80" i="2"/>
  <c r="Z103" i="2"/>
  <c r="Z112" i="2"/>
  <c r="Z107" i="2"/>
  <c r="Z116" i="2"/>
  <c r="Z113" i="2" s="1"/>
  <c r="Z124" i="2"/>
  <c r="Z117" i="2"/>
  <c r="Z139" i="2"/>
  <c r="Z125" i="2" s="1"/>
  <c r="Z155" i="2"/>
  <c r="Z161" i="2"/>
  <c r="Z159" i="2" s="1"/>
  <c r="Z175" i="2"/>
  <c r="Z162" i="2" s="1"/>
  <c r="Z182" i="2"/>
  <c r="Z189" i="2"/>
  <c r="AA13" i="2"/>
  <c r="AA15" i="2"/>
  <c r="AA22" i="2"/>
  <c r="AA10" i="2"/>
  <c r="AA32" i="2"/>
  <c r="AA46" i="2"/>
  <c r="AA80" i="2"/>
  <c r="AA103" i="2"/>
  <c r="AA112" i="2"/>
  <c r="AA107" i="2"/>
  <c r="AA116" i="2"/>
  <c r="AA113" i="2" s="1"/>
  <c r="AA124" i="2"/>
  <c r="AA117" i="2" s="1"/>
  <c r="AA139" i="2"/>
  <c r="AA125" i="2" s="1"/>
  <c r="AA155" i="2"/>
  <c r="AA161" i="2"/>
  <c r="AA159" i="2" s="1"/>
  <c r="AA175" i="2"/>
  <c r="AA162" i="2" s="1"/>
  <c r="AA182" i="2"/>
  <c r="AA189" i="2"/>
  <c r="AB13" i="2"/>
  <c r="AB10" i="2" s="1"/>
  <c r="AB15" i="2"/>
  <c r="AB22" i="2"/>
  <c r="AB32" i="2"/>
  <c r="AB23" i="2" s="1"/>
  <c r="AB46" i="2"/>
  <c r="AB80" i="2"/>
  <c r="AB103" i="2"/>
  <c r="AB112" i="2"/>
  <c r="AB107" i="2" s="1"/>
  <c r="AB116" i="2"/>
  <c r="AB113" i="2"/>
  <c r="AB124" i="2"/>
  <c r="AB117" i="2"/>
  <c r="AB139" i="2"/>
  <c r="AB125" i="2" s="1"/>
  <c r="AB155" i="2"/>
  <c r="AB161" i="2"/>
  <c r="AB159" i="2"/>
  <c r="AB158" i="2" s="1"/>
  <c r="AB175" i="2"/>
  <c r="AB182" i="2"/>
  <c r="AB189" i="2"/>
  <c r="AB162" i="2"/>
  <c r="AC13" i="2"/>
  <c r="AC15" i="2"/>
  <c r="AC10" i="2" s="1"/>
  <c r="AC9" i="2" s="1"/>
  <c r="AC22" i="2"/>
  <c r="AC32" i="2"/>
  <c r="AC23" i="2" s="1"/>
  <c r="AC46" i="2"/>
  <c r="AC80" i="2"/>
  <c r="AC103" i="2"/>
  <c r="AC112" i="2"/>
  <c r="AC107" i="2" s="1"/>
  <c r="AC116" i="2"/>
  <c r="AC113" i="2"/>
  <c r="AC124" i="2"/>
  <c r="AC117" i="2" s="1"/>
  <c r="AC139" i="2"/>
  <c r="AC155" i="2"/>
  <c r="AC125" i="2"/>
  <c r="AC161" i="2"/>
  <c r="AC159" i="2"/>
  <c r="AC175" i="2"/>
  <c r="AC162" i="2" s="1"/>
  <c r="AC158" i="2" s="1"/>
  <c r="AC182" i="2"/>
  <c r="AC189" i="2"/>
  <c r="AD13" i="2"/>
  <c r="AD15" i="2"/>
  <c r="AD22" i="2"/>
  <c r="AD32" i="2"/>
  <c r="AD46" i="2"/>
  <c r="AD72" i="2"/>
  <c r="AD80" i="2" s="1"/>
  <c r="AD23" i="2" s="1"/>
  <c r="AD75" i="2"/>
  <c r="AD103" i="2"/>
  <c r="AD112" i="2"/>
  <c r="AD107" i="2" s="1"/>
  <c r="AD116" i="2"/>
  <c r="AD113" i="2"/>
  <c r="AD124" i="2"/>
  <c r="AD117" i="2"/>
  <c r="AD139" i="2"/>
  <c r="AD155" i="2"/>
  <c r="AD161" i="2"/>
  <c r="AD159" i="2"/>
  <c r="AD175" i="2"/>
  <c r="AD182" i="2"/>
  <c r="AD189" i="2"/>
  <c r="AD162" i="2"/>
  <c r="AE13" i="2"/>
  <c r="AE15" i="2"/>
  <c r="AE10" i="2" s="1"/>
  <c r="AE22" i="2"/>
  <c r="AE32" i="2"/>
  <c r="AE37" i="2"/>
  <c r="AE46" i="2" s="1"/>
  <c r="AE23" i="2" s="1"/>
  <c r="AE80" i="2"/>
  <c r="AE103" i="2"/>
  <c r="AE112" i="2"/>
  <c r="AE107" i="2"/>
  <c r="AE116" i="2"/>
  <c r="AE113" i="2"/>
  <c r="AE122" i="2"/>
  <c r="AE124" i="2" s="1"/>
  <c r="AE117" i="2" s="1"/>
  <c r="AE126" i="2"/>
  <c r="AE127" i="2"/>
  <c r="AE132" i="2"/>
  <c r="AE135" i="2"/>
  <c r="AF135" i="2" s="1"/>
  <c r="AE139" i="2"/>
  <c r="AE150" i="2"/>
  <c r="AE155" i="2" s="1"/>
  <c r="AE151" i="2"/>
  <c r="AE125" i="2"/>
  <c r="AE161" i="2"/>
  <c r="AE159" i="2"/>
  <c r="AE163" i="2"/>
  <c r="AE175" i="2" s="1"/>
  <c r="AE162" i="2" s="1"/>
  <c r="AE164" i="2"/>
  <c r="AE166" i="2"/>
  <c r="AE168" i="2"/>
  <c r="AE170" i="2"/>
  <c r="AE172" i="2"/>
  <c r="AE174" i="2"/>
  <c r="AE182" i="2"/>
  <c r="AE189" i="2"/>
  <c r="AF13" i="2"/>
  <c r="AF15" i="2"/>
  <c r="AF22" i="2"/>
  <c r="AF10" i="2"/>
  <c r="AF32" i="2"/>
  <c r="AF46" i="2"/>
  <c r="AF80" i="2"/>
  <c r="AF103" i="2"/>
  <c r="AF112" i="2"/>
  <c r="AF107" i="2"/>
  <c r="AF116" i="2"/>
  <c r="AF113" i="2" s="1"/>
  <c r="AF124" i="2"/>
  <c r="AF117" i="2" s="1"/>
  <c r="AF126" i="2"/>
  <c r="AF132" i="2"/>
  <c r="AF155" i="2"/>
  <c r="AF161" i="2"/>
  <c r="AF159" i="2"/>
  <c r="AF158" i="2" s="1"/>
  <c r="AF175" i="2"/>
  <c r="AF182" i="2"/>
  <c r="AF189" i="2"/>
  <c r="AF162" i="2"/>
  <c r="AG13" i="2"/>
  <c r="AG15" i="2"/>
  <c r="AG10" i="2" s="1"/>
  <c r="AG9" i="2" s="1"/>
  <c r="AG22" i="2"/>
  <c r="AG32" i="2"/>
  <c r="AG23" i="2" s="1"/>
  <c r="AG46" i="2"/>
  <c r="AG80" i="2"/>
  <c r="AG103" i="2"/>
  <c r="AG112" i="2"/>
  <c r="AG107" i="2" s="1"/>
  <c r="AG116" i="2"/>
  <c r="AG113" i="2"/>
  <c r="AG124" i="2"/>
  <c r="AG117" i="2" s="1"/>
  <c r="AG139" i="2"/>
  <c r="AG155" i="2"/>
  <c r="AG125" i="2"/>
  <c r="AG161" i="2"/>
  <c r="AG159" i="2"/>
  <c r="AG175" i="2"/>
  <c r="AG162" i="2" s="1"/>
  <c r="AG158" i="2" s="1"/>
  <c r="AG182" i="2"/>
  <c r="AG189" i="2"/>
  <c r="AH13" i="2"/>
  <c r="AH15" i="2"/>
  <c r="AH22" i="2"/>
  <c r="AH32" i="2"/>
  <c r="AH46" i="2"/>
  <c r="AH80" i="2"/>
  <c r="AH103" i="2"/>
  <c r="AH112" i="2"/>
  <c r="AH107" i="2"/>
  <c r="AH116" i="2"/>
  <c r="AH113" i="2" s="1"/>
  <c r="AH124" i="2"/>
  <c r="AH117" i="2"/>
  <c r="AH139" i="2"/>
  <c r="AH155" i="2"/>
  <c r="AH125" i="2"/>
  <c r="AH161" i="2"/>
  <c r="AH159" i="2" s="1"/>
  <c r="AH175" i="2"/>
  <c r="AH182" i="2"/>
  <c r="AH162" i="2" s="1"/>
  <c r="AH189" i="2"/>
  <c r="AI13" i="2"/>
  <c r="AI15" i="2"/>
  <c r="AI22" i="2"/>
  <c r="AI10" i="2"/>
  <c r="AI32" i="2"/>
  <c r="AI46" i="2"/>
  <c r="AI80" i="2"/>
  <c r="AI103" i="2"/>
  <c r="AI112" i="2"/>
  <c r="AI107" i="2" s="1"/>
  <c r="AI116" i="2"/>
  <c r="AI113" i="2" s="1"/>
  <c r="AI124" i="2"/>
  <c r="AI117" i="2"/>
  <c r="AI139" i="2"/>
  <c r="AI125" i="2" s="1"/>
  <c r="AI155" i="2"/>
  <c r="AI161" i="2"/>
  <c r="AI159" i="2" s="1"/>
  <c r="AI175" i="2"/>
  <c r="AI182" i="2"/>
  <c r="AI162" i="2" s="1"/>
  <c r="AI189" i="2"/>
  <c r="AJ11" i="2"/>
  <c r="AJ13" i="2" s="1"/>
  <c r="AJ12" i="2"/>
  <c r="AJ14" i="2"/>
  <c r="AJ15" i="2"/>
  <c r="AJ10" i="2" s="1"/>
  <c r="AJ16" i="2"/>
  <c r="AJ22" i="2" s="1"/>
  <c r="AJ17" i="2"/>
  <c r="AJ24" i="2"/>
  <c r="AJ25" i="2"/>
  <c r="AJ26" i="2"/>
  <c r="AJ27" i="2"/>
  <c r="AJ28" i="2"/>
  <c r="AJ29" i="2"/>
  <c r="AJ31" i="2"/>
  <c r="AJ32" i="2"/>
  <c r="AJ33" i="2"/>
  <c r="AJ34" i="2"/>
  <c r="AJ35" i="2"/>
  <c r="AJ36" i="2"/>
  <c r="AJ37" i="2"/>
  <c r="AJ38" i="2"/>
  <c r="AJ39" i="2"/>
  <c r="AJ40" i="2"/>
  <c r="AJ46" i="2" s="1"/>
  <c r="AJ41" i="2"/>
  <c r="AJ42" i="2"/>
  <c r="AJ43" i="2"/>
  <c r="AJ47" i="2"/>
  <c r="AJ48" i="2"/>
  <c r="AJ49" i="2"/>
  <c r="AJ50" i="2"/>
  <c r="AJ51" i="2"/>
  <c r="AJ52" i="2"/>
  <c r="AJ53" i="2"/>
  <c r="AJ55" i="2"/>
  <c r="AJ56" i="2"/>
  <c r="AJ57" i="2"/>
  <c r="AJ58" i="2"/>
  <c r="AJ59" i="2"/>
  <c r="AJ60" i="2"/>
  <c r="AJ61" i="2"/>
  <c r="AJ62" i="2"/>
  <c r="AJ63" i="2"/>
  <c r="AJ65" i="2"/>
  <c r="AJ66" i="2"/>
  <c r="AJ69" i="2"/>
  <c r="AJ71" i="2"/>
  <c r="AJ72" i="2"/>
  <c r="AJ73" i="2"/>
  <c r="AJ75" i="2"/>
  <c r="AJ76" i="2"/>
  <c r="AJ77" i="2"/>
  <c r="AJ83" i="2"/>
  <c r="AJ84" i="2"/>
  <c r="AJ103" i="2" s="1"/>
  <c r="AJ87" i="2"/>
  <c r="AJ89" i="2"/>
  <c r="AJ95" i="2"/>
  <c r="AJ97" i="2"/>
  <c r="AJ98" i="2"/>
  <c r="AJ108" i="2"/>
  <c r="AJ112" i="2" s="1"/>
  <c r="AJ107" i="2" s="1"/>
  <c r="AJ114" i="2"/>
  <c r="AJ116" i="2"/>
  <c r="AJ113" i="2" s="1"/>
  <c r="AJ118" i="2"/>
  <c r="AJ119" i="2"/>
  <c r="AJ121" i="2"/>
  <c r="AJ124" i="2" s="1"/>
  <c r="AJ122" i="2"/>
  <c r="AJ123" i="2"/>
  <c r="AJ117" i="2"/>
  <c r="AJ126" i="2"/>
  <c r="AJ127" i="2"/>
  <c r="AJ128" i="2"/>
  <c r="AJ129" i="2"/>
  <c r="AJ132" i="2"/>
  <c r="AJ133" i="2"/>
  <c r="AJ134" i="2"/>
  <c r="AJ135" i="2"/>
  <c r="AJ136" i="2"/>
  <c r="AJ150" i="2"/>
  <c r="AJ151" i="2"/>
  <c r="AJ155" i="2" s="1"/>
  <c r="AJ160" i="2"/>
  <c r="AJ161" i="2" s="1"/>
  <c r="AJ159" i="2" s="1"/>
  <c r="AJ163" i="2"/>
  <c r="AJ164" i="2"/>
  <c r="AJ166" i="2"/>
  <c r="AJ168" i="2"/>
  <c r="AJ170" i="2"/>
  <c r="AJ172" i="2"/>
  <c r="AJ174" i="2"/>
  <c r="AJ176" i="2"/>
  <c r="AJ177" i="2"/>
  <c r="AJ178" i="2"/>
  <c r="AJ180" i="2"/>
  <c r="AJ181" i="2"/>
  <c r="AJ182" i="2"/>
  <c r="AJ183" i="2"/>
  <c r="AJ189" i="2" s="1"/>
  <c r="AJ186" i="2"/>
  <c r="AK13" i="2"/>
  <c r="AK15" i="2"/>
  <c r="AK22" i="2"/>
  <c r="AK32" i="2"/>
  <c r="AK46" i="2"/>
  <c r="AK23" i="2" s="1"/>
  <c r="AK80" i="2"/>
  <c r="AK103" i="2"/>
  <c r="AK112" i="2"/>
  <c r="AK107" i="2"/>
  <c r="AK116" i="2"/>
  <c r="AK113" i="2" s="1"/>
  <c r="AK124" i="2"/>
  <c r="AK117" i="2" s="1"/>
  <c r="AK139" i="2"/>
  <c r="AK155" i="2"/>
  <c r="AK125" i="2" s="1"/>
  <c r="AK161" i="2"/>
  <c r="AK159" i="2" s="1"/>
  <c r="AK175" i="2"/>
  <c r="AK182" i="2"/>
  <c r="AK162" i="2" s="1"/>
  <c r="AK158" i="2" s="1"/>
  <c r="AK189" i="2"/>
  <c r="AL13" i="2"/>
  <c r="AL15" i="2"/>
  <c r="AL22" i="2"/>
  <c r="AL10" i="2"/>
  <c r="AL32" i="2"/>
  <c r="AL46" i="2"/>
  <c r="AL23" i="2" s="1"/>
  <c r="AL80" i="2"/>
  <c r="AL103" i="2"/>
  <c r="AL112" i="2"/>
  <c r="AL107" i="2"/>
  <c r="AL116" i="2"/>
  <c r="AL113" i="2" s="1"/>
  <c r="AL124" i="2"/>
  <c r="AL117" i="2"/>
  <c r="AL139" i="2"/>
  <c r="AL125" i="2" s="1"/>
  <c r="AL155" i="2"/>
  <c r="AL161" i="2"/>
  <c r="AL159" i="2" s="1"/>
  <c r="AL158" i="2" s="1"/>
  <c r="AL175" i="2"/>
  <c r="AL162" i="2" s="1"/>
  <c r="AL182" i="2"/>
  <c r="AL189" i="2"/>
  <c r="AM13" i="2"/>
  <c r="AS13" i="2" s="1"/>
  <c r="AM15" i="2"/>
  <c r="AM22" i="2"/>
  <c r="AM32" i="2"/>
  <c r="AM23" i="2" s="1"/>
  <c r="AM46" i="2"/>
  <c r="AM80" i="2"/>
  <c r="AM82" i="2"/>
  <c r="AM103" i="2"/>
  <c r="AS103" i="2" s="1"/>
  <c r="AM112" i="2"/>
  <c r="AM107" i="2"/>
  <c r="AM116" i="2"/>
  <c r="AM113" i="2" s="1"/>
  <c r="AM124" i="2"/>
  <c r="AM117" i="2"/>
  <c r="AM139" i="2"/>
  <c r="AM125" i="2" s="1"/>
  <c r="AS125" i="2" s="1"/>
  <c r="AM155" i="2"/>
  <c r="AM161" i="2"/>
  <c r="AM159" i="2" s="1"/>
  <c r="AM175" i="2"/>
  <c r="AM182" i="2"/>
  <c r="AM162" i="2" s="1"/>
  <c r="AM189" i="2"/>
  <c r="AS189" i="2" s="1"/>
  <c r="AN13" i="2"/>
  <c r="AN15" i="2"/>
  <c r="AN22" i="2"/>
  <c r="AN10" i="2"/>
  <c r="AN32" i="2"/>
  <c r="AN23" i="2" s="1"/>
  <c r="AN46" i="2"/>
  <c r="AN80" i="2"/>
  <c r="AN103" i="2"/>
  <c r="AN112" i="2"/>
  <c r="AN107" i="2" s="1"/>
  <c r="AN116" i="2"/>
  <c r="AN113" i="2"/>
  <c r="AN124" i="2"/>
  <c r="AN117" i="2"/>
  <c r="AN139" i="2"/>
  <c r="AN125" i="2" s="1"/>
  <c r="AN155" i="2"/>
  <c r="AN161" i="2"/>
  <c r="AN159" i="2"/>
  <c r="AN158" i="2" s="1"/>
  <c r="AN175" i="2"/>
  <c r="AN182" i="2"/>
  <c r="AN162" i="2" s="1"/>
  <c r="AN189" i="2"/>
  <c r="AO13" i="2"/>
  <c r="AO15" i="2"/>
  <c r="AO10" i="2" s="1"/>
  <c r="AO22" i="2"/>
  <c r="AO32" i="2"/>
  <c r="AO23" i="2" s="1"/>
  <c r="AO46" i="2"/>
  <c r="AO80" i="2"/>
  <c r="AO103" i="2"/>
  <c r="AO112" i="2"/>
  <c r="AO107" i="2" s="1"/>
  <c r="AO116" i="2"/>
  <c r="AO113" i="2"/>
  <c r="AO124" i="2"/>
  <c r="AO117" i="2" s="1"/>
  <c r="AO139" i="2"/>
  <c r="AO155" i="2"/>
  <c r="AO125" i="2"/>
  <c r="AO161" i="2"/>
  <c r="AO159" i="2"/>
  <c r="AO175" i="2"/>
  <c r="AO182" i="2"/>
  <c r="AO189" i="2"/>
  <c r="AO162" i="2"/>
  <c r="AO158" i="2"/>
  <c r="AP11" i="2"/>
  <c r="AP13" i="2" s="1"/>
  <c r="AP12" i="2"/>
  <c r="AP14" i="2"/>
  <c r="AP15" i="2" s="1"/>
  <c r="AP16" i="2"/>
  <c r="AP22" i="2" s="1"/>
  <c r="AP17" i="2"/>
  <c r="AP24" i="2"/>
  <c r="AP32" i="2" s="1"/>
  <c r="AP25" i="2"/>
  <c r="AP26" i="2"/>
  <c r="AP27" i="2"/>
  <c r="AP28" i="2"/>
  <c r="AP29" i="2"/>
  <c r="AP31" i="2"/>
  <c r="AP33" i="2"/>
  <c r="AP46" i="2" s="1"/>
  <c r="AP34" i="2"/>
  <c r="AP35" i="2"/>
  <c r="AP36" i="2"/>
  <c r="AP37" i="2"/>
  <c r="AP38" i="2"/>
  <c r="AP39" i="2"/>
  <c r="AP40" i="2"/>
  <c r="AP41" i="2"/>
  <c r="AP42" i="2"/>
  <c r="AP43" i="2"/>
  <c r="AP47" i="2"/>
  <c r="AP48" i="2"/>
  <c r="AP49" i="2"/>
  <c r="AP50" i="2"/>
  <c r="AP51" i="2"/>
  <c r="AP52" i="2"/>
  <c r="AP53" i="2"/>
  <c r="AP55" i="2"/>
  <c r="AP56" i="2"/>
  <c r="AP57" i="2"/>
  <c r="AP58" i="2"/>
  <c r="AP59" i="2"/>
  <c r="AP60" i="2"/>
  <c r="AP61" i="2"/>
  <c r="AP62" i="2"/>
  <c r="AP63" i="2"/>
  <c r="AP65" i="2"/>
  <c r="AP66" i="2"/>
  <c r="AP69" i="2"/>
  <c r="AP71" i="2"/>
  <c r="AP72" i="2"/>
  <c r="AP73" i="2"/>
  <c r="AP75" i="2"/>
  <c r="AP76" i="2"/>
  <c r="AP77" i="2"/>
  <c r="AP80" i="2"/>
  <c r="AP82" i="2"/>
  <c r="AP83" i="2"/>
  <c r="AP84" i="2"/>
  <c r="AP87" i="2"/>
  <c r="AP89" i="2"/>
  <c r="AP90" i="2"/>
  <c r="AP94" i="2"/>
  <c r="AP95" i="2"/>
  <c r="AP103" i="2" s="1"/>
  <c r="AP97" i="2"/>
  <c r="AP98" i="2"/>
  <c r="AP108" i="2"/>
  <c r="AP112" i="2" s="1"/>
  <c r="AP107" i="2" s="1"/>
  <c r="AP114" i="2"/>
  <c r="AP116" i="2" s="1"/>
  <c r="AP113" i="2" s="1"/>
  <c r="AP118" i="2"/>
  <c r="AP119" i="2"/>
  <c r="AP121" i="2"/>
  <c r="AP122" i="2"/>
  <c r="AP123" i="2"/>
  <c r="AP124" i="2"/>
  <c r="AP117" i="2" s="1"/>
  <c r="AP126" i="2"/>
  <c r="AP127" i="2"/>
  <c r="AP128" i="2"/>
  <c r="AP129" i="2"/>
  <c r="AP132" i="2"/>
  <c r="AP133" i="2"/>
  <c r="AP134" i="2"/>
  <c r="AP139" i="2" s="1"/>
  <c r="AP125" i="2" s="1"/>
  <c r="AP135" i="2"/>
  <c r="AP136" i="2"/>
  <c r="AP150" i="2"/>
  <c r="AP151" i="2"/>
  <c r="AP152" i="2"/>
  <c r="AP155" i="2"/>
  <c r="AP160" i="2"/>
  <c r="AP161" i="2"/>
  <c r="AP159" i="2" s="1"/>
  <c r="AP163" i="2"/>
  <c r="AP164" i="2"/>
  <c r="AP166" i="2"/>
  <c r="AP175" i="2" s="1"/>
  <c r="AP168" i="2"/>
  <c r="AP170" i="2"/>
  <c r="AP172" i="2"/>
  <c r="AP174" i="2"/>
  <c r="AP176" i="2"/>
  <c r="AP177" i="2"/>
  <c r="AP178" i="2"/>
  <c r="AP180" i="2"/>
  <c r="AP182" i="2" s="1"/>
  <c r="AP181" i="2"/>
  <c r="AP183" i="2"/>
  <c r="AP189" i="2" s="1"/>
  <c r="AP186" i="2"/>
  <c r="AQ13" i="2"/>
  <c r="AQ15" i="2"/>
  <c r="AQ10" i="2" s="1"/>
  <c r="AQ22" i="2"/>
  <c r="AQ32" i="2"/>
  <c r="AQ46" i="2"/>
  <c r="AQ80" i="2"/>
  <c r="AQ82" i="2"/>
  <c r="AQ23" i="2" s="1"/>
  <c r="AQ103" i="2"/>
  <c r="AQ112" i="2"/>
  <c r="AQ107" i="2" s="1"/>
  <c r="AQ116" i="2"/>
  <c r="AQ113" i="2" s="1"/>
  <c r="AQ124" i="2"/>
  <c r="AQ117" i="2"/>
  <c r="AQ139" i="2"/>
  <c r="AQ155" i="2"/>
  <c r="AQ125" i="2"/>
  <c r="AQ161" i="2"/>
  <c r="AQ159" i="2" s="1"/>
  <c r="AQ175" i="2"/>
  <c r="AQ182" i="2"/>
  <c r="AQ162" i="2" s="1"/>
  <c r="AQ189" i="2"/>
  <c r="AR13" i="2"/>
  <c r="AR15" i="2"/>
  <c r="AR22" i="2"/>
  <c r="AR10" i="2"/>
  <c r="AR32" i="2"/>
  <c r="AR46" i="2"/>
  <c r="AR23" i="2" s="1"/>
  <c r="AS23" i="2" s="1"/>
  <c r="AR80" i="2"/>
  <c r="AS80" i="2" s="1"/>
  <c r="AR82" i="2"/>
  <c r="AR103" i="2"/>
  <c r="AR112" i="2"/>
  <c r="AR107" i="2"/>
  <c r="AS107" i="2" s="1"/>
  <c r="AR116" i="2"/>
  <c r="AR113" i="2"/>
  <c r="AS113" i="2" s="1"/>
  <c r="AR124" i="2"/>
  <c r="AR117" i="2" s="1"/>
  <c r="AS117" i="2" s="1"/>
  <c r="AR139" i="2"/>
  <c r="AR155" i="2"/>
  <c r="AR125" i="2"/>
  <c r="AR161" i="2"/>
  <c r="AR159" i="2"/>
  <c r="AR175" i="2"/>
  <c r="AS175" i="2" s="1"/>
  <c r="AR182" i="2"/>
  <c r="AR189" i="2"/>
  <c r="I13" i="2"/>
  <c r="I10" i="2" s="1"/>
  <c r="I15" i="2"/>
  <c r="I22" i="2"/>
  <c r="J13" i="2"/>
  <c r="J15" i="2"/>
  <c r="J10" i="2" s="1"/>
  <c r="J22" i="2"/>
  <c r="K13" i="2"/>
  <c r="K10" i="2" s="1"/>
  <c r="K15" i="2"/>
  <c r="K22" i="2"/>
  <c r="AS11" i="2"/>
  <c r="AS12" i="2"/>
  <c r="AS14" i="2"/>
  <c r="AS15" i="2"/>
  <c r="AS16" i="2"/>
  <c r="AS17" i="2"/>
  <c r="AS18" i="2"/>
  <c r="AS19" i="2"/>
  <c r="AS20" i="2"/>
  <c r="AS21" i="2"/>
  <c r="AS22" i="2"/>
  <c r="M24" i="2"/>
  <c r="AS24" i="2"/>
  <c r="AS25" i="2"/>
  <c r="M26" i="2"/>
  <c r="M32" i="2" s="1"/>
  <c r="AS26" i="2"/>
  <c r="M27" i="2"/>
  <c r="AS27" i="2"/>
  <c r="AS28" i="2"/>
  <c r="M29" i="2"/>
  <c r="AS29" i="2"/>
  <c r="M31" i="2"/>
  <c r="AS31" i="2"/>
  <c r="I32" i="2"/>
  <c r="J32" i="2"/>
  <c r="K32" i="2"/>
  <c r="L32" i="2"/>
  <c r="AS32" i="2"/>
  <c r="M33" i="2"/>
  <c r="M46" i="2" s="1"/>
  <c r="AS33" i="2"/>
  <c r="M34" i="2"/>
  <c r="AS34" i="2"/>
  <c r="M35" i="2"/>
  <c r="AS35" i="2"/>
  <c r="M36" i="2"/>
  <c r="AS36" i="2"/>
  <c r="M37" i="2"/>
  <c r="AS37" i="2"/>
  <c r="M38" i="2"/>
  <c r="AS38" i="2"/>
  <c r="M39" i="2"/>
  <c r="AS39" i="2"/>
  <c r="M40" i="2"/>
  <c r="AS40" i="2"/>
  <c r="M41" i="2"/>
  <c r="AS41" i="2"/>
  <c r="M42" i="2"/>
  <c r="AS42" i="2"/>
  <c r="M43" i="2"/>
  <c r="AS43" i="2"/>
  <c r="I46" i="2"/>
  <c r="J46" i="2"/>
  <c r="K46" i="2"/>
  <c r="L46" i="2"/>
  <c r="AS46" i="2"/>
  <c r="M47" i="2"/>
  <c r="M80" i="2" s="1"/>
  <c r="U47" i="2"/>
  <c r="AS47" i="2"/>
  <c r="M48" i="2"/>
  <c r="U48" i="2"/>
  <c r="AS48" i="2"/>
  <c r="M49" i="2"/>
  <c r="U49" i="2"/>
  <c r="AS49" i="2"/>
  <c r="M50" i="2"/>
  <c r="U50" i="2"/>
  <c r="AS50" i="2"/>
  <c r="M51" i="2"/>
  <c r="U51" i="2"/>
  <c r="AS51" i="2"/>
  <c r="M52" i="2"/>
  <c r="U52" i="2"/>
  <c r="AS52" i="2"/>
  <c r="M53" i="2"/>
  <c r="S53" i="2"/>
  <c r="T53" i="2"/>
  <c r="U53" i="2"/>
  <c r="AS53" i="2"/>
  <c r="M55" i="2"/>
  <c r="U55" i="2"/>
  <c r="AS55" i="2"/>
  <c r="M56" i="2"/>
  <c r="U56" i="2"/>
  <c r="AS56" i="2"/>
  <c r="M57" i="2"/>
  <c r="U57" i="2"/>
  <c r="AS57" i="2"/>
  <c r="M58" i="2"/>
  <c r="U58" i="2"/>
  <c r="AS58" i="2"/>
  <c r="M59" i="2"/>
  <c r="U59" i="2"/>
  <c r="AS59" i="2"/>
  <c r="M60" i="2"/>
  <c r="U60" i="2"/>
  <c r="AS60" i="2"/>
  <c r="U61" i="2"/>
  <c r="AS61" i="2"/>
  <c r="U62" i="2"/>
  <c r="AS62" i="2"/>
  <c r="U63" i="2"/>
  <c r="AS63" i="2"/>
  <c r="M65" i="2"/>
  <c r="U65" i="2"/>
  <c r="AS65" i="2"/>
  <c r="M66" i="2"/>
  <c r="S66" i="2"/>
  <c r="T66" i="2"/>
  <c r="U66" i="2"/>
  <c r="AS66" i="2"/>
  <c r="M69" i="2"/>
  <c r="AS69" i="2"/>
  <c r="M71" i="2"/>
  <c r="U71" i="2"/>
  <c r="AS71" i="2"/>
  <c r="M72" i="2"/>
  <c r="U72" i="2"/>
  <c r="AS72" i="2"/>
  <c r="M73" i="2"/>
  <c r="S73" i="2"/>
  <c r="T73" i="2" s="1"/>
  <c r="U73" i="2"/>
  <c r="AS73" i="2"/>
  <c r="M75" i="2"/>
  <c r="U75" i="2"/>
  <c r="AS75" i="2"/>
  <c r="M76" i="2"/>
  <c r="S76" i="2"/>
  <c r="T76" i="2" s="1"/>
  <c r="U76" i="2"/>
  <c r="AS76" i="2"/>
  <c r="M77" i="2"/>
  <c r="U77" i="2"/>
  <c r="AS77" i="2"/>
  <c r="I80" i="2"/>
  <c r="J80" i="2"/>
  <c r="K80" i="2"/>
  <c r="L80" i="2"/>
  <c r="AS81" i="2"/>
  <c r="AS82" i="2"/>
  <c r="M83" i="2"/>
  <c r="M103" i="2" s="1"/>
  <c r="AS83" i="2"/>
  <c r="AS84" i="2"/>
  <c r="M87" i="2"/>
  <c r="AS87" i="2"/>
  <c r="M89" i="2"/>
  <c r="AS89" i="2"/>
  <c r="AS90" i="2"/>
  <c r="AS94" i="2"/>
  <c r="M95" i="2"/>
  <c r="AS95" i="2"/>
  <c r="M97" i="2"/>
  <c r="AS97" i="2"/>
  <c r="M98" i="2"/>
  <c r="AS98" i="2"/>
  <c r="I103" i="2"/>
  <c r="J103" i="2"/>
  <c r="K103" i="2"/>
  <c r="L103" i="2"/>
  <c r="I112" i="2"/>
  <c r="I107" i="2"/>
  <c r="J112" i="2"/>
  <c r="J107" i="2"/>
  <c r="K112" i="2"/>
  <c r="K107" i="2" s="1"/>
  <c r="AS108" i="2"/>
  <c r="AS112" i="2"/>
  <c r="I116" i="2"/>
  <c r="I113" i="2" s="1"/>
  <c r="J116" i="2"/>
  <c r="J113" i="2"/>
  <c r="K116" i="2"/>
  <c r="K113" i="2" s="1"/>
  <c r="AS114" i="2"/>
  <c r="AS116" i="2"/>
  <c r="I124" i="2"/>
  <c r="I117" i="2"/>
  <c r="J124" i="2"/>
  <c r="J117" i="2" s="1"/>
  <c r="K124" i="2"/>
  <c r="K117" i="2" s="1"/>
  <c r="AS118" i="2"/>
  <c r="AS119" i="2"/>
  <c r="AS121" i="2"/>
  <c r="AS122" i="2"/>
  <c r="AS123" i="2"/>
  <c r="I139" i="2"/>
  <c r="I155" i="2"/>
  <c r="I125" i="2"/>
  <c r="J139" i="2"/>
  <c r="J155" i="2"/>
  <c r="J125" i="2"/>
  <c r="K139" i="2"/>
  <c r="K125" i="2" s="1"/>
  <c r="K155" i="2"/>
  <c r="AS126" i="2"/>
  <c r="AS127" i="2"/>
  <c r="AS128" i="2"/>
  <c r="AS129" i="2"/>
  <c r="AS132" i="2"/>
  <c r="AS133" i="2"/>
  <c r="AS134" i="2"/>
  <c r="AS135" i="2"/>
  <c r="AS136" i="2"/>
  <c r="AP137" i="2"/>
  <c r="AS137" i="2"/>
  <c r="AE144" i="2"/>
  <c r="AS150" i="2"/>
  <c r="AS151" i="2"/>
  <c r="AS152" i="2"/>
  <c r="AS155" i="2"/>
  <c r="AS160" i="2"/>
  <c r="AS161" i="2"/>
  <c r="AS163" i="2"/>
  <c r="AS164" i="2"/>
  <c r="AS166" i="2"/>
  <c r="AS168" i="2"/>
  <c r="AS170" i="2"/>
  <c r="AS172" i="2"/>
  <c r="AS174" i="2"/>
  <c r="AS176" i="2"/>
  <c r="AS177" i="2"/>
  <c r="AS178" i="2"/>
  <c r="AS180" i="2"/>
  <c r="AS181" i="2"/>
  <c r="AS182" i="2"/>
  <c r="AS183" i="2"/>
  <c r="AS184" i="2"/>
  <c r="AS186" i="2"/>
  <c r="N189" i="2"/>
  <c r="O189" i="2"/>
  <c r="P189" i="2"/>
  <c r="AN9" i="2" l="1"/>
  <c r="AN8" i="2" s="1"/>
  <c r="AQ9" i="2"/>
  <c r="AQ8" i="2" s="1"/>
  <c r="AP10" i="2"/>
  <c r="AQ158" i="2"/>
  <c r="AR9" i="2"/>
  <c r="T11" i="1"/>
  <c r="T9" i="1" s="1"/>
  <c r="AP23" i="2"/>
  <c r="AP162" i="2"/>
  <c r="AP158" i="2" s="1"/>
  <c r="AO9" i="2"/>
  <c r="AO8" i="2" s="1"/>
  <c r="AL9" i="2"/>
  <c r="AL8" i="2" s="1"/>
  <c r="AM158" i="2"/>
  <c r="AS159" i="2"/>
  <c r="AE78" i="1"/>
  <c r="AK78" i="1" s="1"/>
  <c r="AK81" i="1"/>
  <c r="P27" i="1"/>
  <c r="Q25" i="1"/>
  <c r="Q27" i="1" s="1"/>
  <c r="F11" i="1"/>
  <c r="F9" i="1" s="1"/>
  <c r="AG145" i="2"/>
  <c r="AC145" i="2"/>
  <c r="AT9" i="2"/>
  <c r="AT8" i="2" s="1"/>
  <c r="AS10" i="2"/>
  <c r="AJ175" i="2"/>
  <c r="AJ162" i="2" s="1"/>
  <c r="AH10" i="2"/>
  <c r="AD158" i="2"/>
  <c r="AD10" i="2"/>
  <c r="AD9" i="2" s="1"/>
  <c r="AD8" i="2" s="1"/>
  <c r="AA23" i="2"/>
  <c r="V23" i="2"/>
  <c r="V9" i="2" s="1"/>
  <c r="V8" i="2" s="1"/>
  <c r="S13" i="2"/>
  <c r="T11" i="2"/>
  <c r="T13" i="2" s="1"/>
  <c r="D9" i="2"/>
  <c r="D8" i="2" s="1"/>
  <c r="C125" i="2"/>
  <c r="AD11" i="1"/>
  <c r="AD9" i="1" s="1"/>
  <c r="AR162" i="2"/>
  <c r="AS162" i="2" s="1"/>
  <c r="AK10" i="2"/>
  <c r="AK9" i="2" s="1"/>
  <c r="AK8" i="2" s="1"/>
  <c r="AI9" i="2"/>
  <c r="AI8" i="2" s="1"/>
  <c r="AH158" i="2"/>
  <c r="AA9" i="2"/>
  <c r="Z158" i="2"/>
  <c r="Z8" i="2" s="1"/>
  <c r="W10" i="2"/>
  <c r="U32" i="2"/>
  <c r="U23" i="2" s="1"/>
  <c r="T158" i="2"/>
  <c r="S32" i="2"/>
  <c r="S23" i="2" s="1"/>
  <c r="T31" i="2"/>
  <c r="T32" i="2" s="1"/>
  <c r="M175" i="2"/>
  <c r="M162" i="2" s="1"/>
  <c r="M158" i="2" s="1"/>
  <c r="M10" i="2"/>
  <c r="K158" i="2"/>
  <c r="K8" i="2" s="1"/>
  <c r="F9" i="2"/>
  <c r="F8" i="2" s="1"/>
  <c r="AS124" i="2"/>
  <c r="AJ158" i="2"/>
  <c r="AE9" i="2"/>
  <c r="AE8" i="2" s="1"/>
  <c r="AB9" i="2"/>
  <c r="AB8" i="2" s="1"/>
  <c r="X9" i="2"/>
  <c r="X8" i="2" s="1"/>
  <c r="Q9" i="2"/>
  <c r="AD125" i="2"/>
  <c r="Q162" i="2"/>
  <c r="Q158" i="2" s="1"/>
  <c r="H158" i="2"/>
  <c r="H9" i="2"/>
  <c r="H8" i="2" s="1"/>
  <c r="G9" i="2"/>
  <c r="G8" i="2" s="1"/>
  <c r="E9" i="2"/>
  <c r="E8" i="2" s="1"/>
  <c r="AG11" i="1"/>
  <c r="AG9" i="1" s="1"/>
  <c r="Y11" i="1"/>
  <c r="Y9" i="1" s="1"/>
  <c r="Q51" i="1"/>
  <c r="Q65" i="1" s="1"/>
  <c r="R14" i="1"/>
  <c r="R23" i="1" s="1"/>
  <c r="R12" i="1" s="1"/>
  <c r="P14" i="1"/>
  <c r="O23" i="1"/>
  <c r="O12" i="1" s="1"/>
  <c r="O11" i="1" s="1"/>
  <c r="O9" i="1" s="1"/>
  <c r="AM10" i="2"/>
  <c r="AM9" i="2" s="1"/>
  <c r="AM8" i="2" s="1"/>
  <c r="AJ80" i="2"/>
  <c r="AJ23" i="2" s="1"/>
  <c r="AJ9" i="2" s="1"/>
  <c r="AJ8" i="2" s="1"/>
  <c r="AG8" i="2"/>
  <c r="AC8" i="2"/>
  <c r="U125" i="2"/>
  <c r="U10" i="2"/>
  <c r="U9" i="2" s="1"/>
  <c r="U8" i="2" s="1"/>
  <c r="AK43" i="1"/>
  <c r="Z11" i="1"/>
  <c r="Z9" i="1" s="1"/>
  <c r="AS139" i="2"/>
  <c r="AE158" i="2"/>
  <c r="W23" i="2"/>
  <c r="C9" i="2"/>
  <c r="C8" i="2" s="1"/>
  <c r="AI12" i="1"/>
  <c r="AI11" i="1" s="1"/>
  <c r="AI9" i="1" s="1"/>
  <c r="AH51" i="1"/>
  <c r="AF11" i="1"/>
  <c r="AF9" i="1" s="1"/>
  <c r="AC11" i="1"/>
  <c r="AC9" i="1" s="1"/>
  <c r="AA73" i="1"/>
  <c r="AN11" i="1"/>
  <c r="AN9" i="1" s="1"/>
  <c r="AJ139" i="2"/>
  <c r="AJ125" i="2" s="1"/>
  <c r="AI158" i="2"/>
  <c r="AI23" i="2"/>
  <c r="AH23" i="2"/>
  <c r="AF139" i="2"/>
  <c r="AF125" i="2" s="1"/>
  <c r="AF23" i="2"/>
  <c r="AF9" i="2" s="1"/>
  <c r="AF8" i="2" s="1"/>
  <c r="AA158" i="2"/>
  <c r="W80" i="2"/>
  <c r="R22" i="2"/>
  <c r="U16" i="2"/>
  <c r="U22" i="2" s="1"/>
  <c r="S16" i="2"/>
  <c r="M139" i="2"/>
  <c r="M125" i="2" s="1"/>
  <c r="H125" i="2"/>
  <c r="AE43" i="1"/>
  <c r="AE11" i="1" s="1"/>
  <c r="AE9" i="1" s="1"/>
  <c r="AK45" i="1"/>
  <c r="U11" i="1"/>
  <c r="U9" i="1" s="1"/>
  <c r="E11" i="1"/>
  <c r="E9" i="1" s="1"/>
  <c r="AK23" i="1"/>
  <c r="AE73" i="1"/>
  <c r="R43" i="1"/>
  <c r="D43" i="1"/>
  <c r="D11" i="1" s="1"/>
  <c r="D9" i="1" s="1"/>
  <c r="AD144" i="2"/>
  <c r="AF144" i="2" s="1"/>
  <c r="AL144" i="2" s="1"/>
  <c r="AU9" i="2"/>
  <c r="R13" i="2"/>
  <c r="R10" i="2" s="1"/>
  <c r="R9" i="2" s="1"/>
  <c r="R8" i="2" s="1"/>
  <c r="AH40" i="1"/>
  <c r="AH31" i="1" s="1"/>
  <c r="AH11" i="1" s="1"/>
  <c r="AH9" i="1" s="1"/>
  <c r="T69" i="1"/>
  <c r="P40" i="1"/>
  <c r="P31" i="1" s="1"/>
  <c r="M11" i="1"/>
  <c r="J43" i="1"/>
  <c r="T95" i="2"/>
  <c r="T103" i="2" s="1"/>
  <c r="N27" i="1"/>
  <c r="AK77" i="1"/>
  <c r="AJ74" i="1"/>
  <c r="X11" i="1"/>
  <c r="X9" i="1" s="1"/>
  <c r="V11" i="1"/>
  <c r="V9" i="1" s="1"/>
  <c r="T51" i="1"/>
  <c r="T65" i="1" s="1"/>
  <c r="H11" i="1"/>
  <c r="H9" i="1" s="1"/>
  <c r="AA140" i="2"/>
  <c r="AB140" i="2" s="1"/>
  <c r="AU158" i="2"/>
  <c r="P62" i="1"/>
  <c r="P69" i="1" s="1"/>
  <c r="P51" i="1" s="1"/>
  <c r="P65" i="1" s="1"/>
  <c r="P30" i="1"/>
  <c r="Q29" i="1"/>
  <c r="Q30" i="1" s="1"/>
  <c r="M51" i="1"/>
  <c r="M65" i="1" s="1"/>
  <c r="G51" i="1"/>
  <c r="G65" i="1" s="1"/>
  <c r="G12" i="1"/>
  <c r="AM51" i="1"/>
  <c r="AM11" i="1" s="1"/>
  <c r="AM9" i="1" s="1"/>
  <c r="AA142" i="2"/>
  <c r="AB142" i="2" s="1"/>
  <c r="AE51" i="1"/>
  <c r="AK51" i="1" s="1"/>
  <c r="AK56" i="1"/>
  <c r="AV8" i="2"/>
  <c r="N50" i="1"/>
  <c r="N43" i="1" s="1"/>
  <c r="AJ12" i="1"/>
  <c r="K27" i="1"/>
  <c r="J12" i="1"/>
  <c r="AL31" i="1"/>
  <c r="AL11" i="1" s="1"/>
  <c r="AL9" i="1" s="1"/>
  <c r="AB141" i="2"/>
  <c r="AG146" i="2"/>
  <c r="AC146" i="2"/>
  <c r="AV158" i="2"/>
  <c r="AA12" i="1"/>
  <c r="AA11" i="1" s="1"/>
  <c r="S43" i="1"/>
  <c r="S11" i="1" s="1"/>
  <c r="S9" i="1" s="1"/>
  <c r="I51" i="1"/>
  <c r="I65" i="1" s="1"/>
  <c r="AB143" i="2"/>
  <c r="AG144" i="2"/>
  <c r="P23" i="1" l="1"/>
  <c r="P12" i="1" s="1"/>
  <c r="P11" i="1" s="1"/>
  <c r="P9" i="1" s="1"/>
  <c r="Q14" i="1"/>
  <c r="Q23" i="1" s="1"/>
  <c r="Q12" i="1" s="1"/>
  <c r="Q11" i="1" s="1"/>
  <c r="Q9" i="1" s="1"/>
  <c r="G11" i="1"/>
  <c r="G9" i="1" s="1"/>
  <c r="I11" i="1"/>
  <c r="I9" i="1" s="1"/>
  <c r="J11" i="1"/>
  <c r="K12" i="1"/>
  <c r="N11" i="1"/>
  <c r="N9" i="1" s="1"/>
  <c r="M9" i="1"/>
  <c r="W9" i="2"/>
  <c r="W8" i="2" s="1"/>
  <c r="AS9" i="2"/>
  <c r="AH145" i="2"/>
  <c r="AD145" i="2"/>
  <c r="AF145" i="2" s="1"/>
  <c r="AL145" i="2" s="1"/>
  <c r="AM145" i="2" s="1"/>
  <c r="AE145" i="2"/>
  <c r="AK12" i="1"/>
  <c r="AJ11" i="1"/>
  <c r="Q8" i="2"/>
  <c r="M9" i="2"/>
  <c r="M8" i="2" s="1"/>
  <c r="AM144" i="2"/>
  <c r="AN144" i="2" s="1"/>
  <c r="AO144" i="2" s="1"/>
  <c r="AP144" i="2" s="1"/>
  <c r="AQ144" i="2" s="1"/>
  <c r="AR144" i="2" s="1"/>
  <c r="AS144" i="2" s="1"/>
  <c r="AT144" i="2" s="1"/>
  <c r="AU144" i="2" s="1"/>
  <c r="AV144" i="2" s="1"/>
  <c r="AA9" i="1"/>
  <c r="S22" i="2"/>
  <c r="T16" i="2"/>
  <c r="T22" i="2" s="1"/>
  <c r="AA8" i="2"/>
  <c r="AH9" i="2"/>
  <c r="AH8" i="2" s="1"/>
  <c r="AP9" i="2"/>
  <c r="AP8" i="2" s="1"/>
  <c r="AC140" i="2"/>
  <c r="AG140" i="2"/>
  <c r="AH146" i="2"/>
  <c r="AD146" i="2"/>
  <c r="AF146" i="2" s="1"/>
  <c r="AL146" i="2" s="1"/>
  <c r="AM146" i="2" s="1"/>
  <c r="AE146" i="2"/>
  <c r="AJ73" i="1"/>
  <c r="AK73" i="1" s="1"/>
  <c r="AK74" i="1"/>
  <c r="T23" i="2"/>
  <c r="AC141" i="2"/>
  <c r="AG141" i="2"/>
  <c r="T10" i="2"/>
  <c r="AC143" i="2"/>
  <c r="AG143" i="2"/>
  <c r="AG142" i="2"/>
  <c r="AC142" i="2"/>
  <c r="AU8" i="2"/>
  <c r="R11" i="1"/>
  <c r="R9" i="1" s="1"/>
  <c r="S10" i="2"/>
  <c r="S9" i="2" s="1"/>
  <c r="S8" i="2" s="1"/>
  <c r="AR158" i="2"/>
  <c r="AS158" i="2" s="1"/>
  <c r="AK11" i="1" l="1"/>
  <c r="AJ9" i="1"/>
  <c r="AK9" i="1" s="1"/>
  <c r="AD142" i="2"/>
  <c r="AF142" i="2" s="1"/>
  <c r="AL142" i="2" s="1"/>
  <c r="AM142" i="2" s="1"/>
  <c r="AN142" i="2" s="1"/>
  <c r="AO142" i="2" s="1"/>
  <c r="AP142" i="2" s="1"/>
  <c r="AQ142" i="2" s="1"/>
  <c r="AR142" i="2" s="1"/>
  <c r="AS142" i="2" s="1"/>
  <c r="AT142" i="2" s="1"/>
  <c r="AU142" i="2" s="1"/>
  <c r="AV142" i="2" s="1"/>
  <c r="AH142" i="2"/>
  <c r="AE142" i="2"/>
  <c r="AD143" i="2"/>
  <c r="AF143" i="2" s="1"/>
  <c r="AL143" i="2" s="1"/>
  <c r="AM143" i="2" s="1"/>
  <c r="AN143" i="2" s="1"/>
  <c r="AO143" i="2" s="1"/>
  <c r="AP143" i="2" s="1"/>
  <c r="AQ143" i="2" s="1"/>
  <c r="AR143" i="2" s="1"/>
  <c r="AS143" i="2" s="1"/>
  <c r="AT143" i="2" s="1"/>
  <c r="AU143" i="2" s="1"/>
  <c r="AV143" i="2" s="1"/>
  <c r="AH143" i="2"/>
  <c r="AE143" i="2"/>
  <c r="AN146" i="2"/>
  <c r="AO146" i="2" s="1"/>
  <c r="AP146" i="2" s="1"/>
  <c r="AQ146" i="2" s="1"/>
  <c r="AR146" i="2" s="1"/>
  <c r="AS146" i="2" s="1"/>
  <c r="AT146" i="2" s="1"/>
  <c r="AU146" i="2" s="1"/>
  <c r="AV146" i="2" s="1"/>
  <c r="AN145" i="2"/>
  <c r="AO145" i="2" s="1"/>
  <c r="AP145" i="2" s="1"/>
  <c r="AQ145" i="2" s="1"/>
  <c r="AR145" i="2" s="1"/>
  <c r="AS145" i="2" s="1"/>
  <c r="AT145" i="2" s="1"/>
  <c r="AU145" i="2" s="1"/>
  <c r="AV145" i="2" s="1"/>
  <c r="J9" i="1"/>
  <c r="K11" i="1"/>
  <c r="K9" i="1" s="1"/>
  <c r="T9" i="2"/>
  <c r="T8" i="2" s="1"/>
  <c r="AR8" i="2"/>
  <c r="AS8" i="2" s="1"/>
  <c r="AH141" i="2"/>
  <c r="AD141" i="2"/>
  <c r="AF141" i="2" s="1"/>
  <c r="AL141" i="2" s="1"/>
  <c r="AM141" i="2" s="1"/>
  <c r="AN141" i="2" s="1"/>
  <c r="AO141" i="2" s="1"/>
  <c r="AP141" i="2" s="1"/>
  <c r="AQ141" i="2" s="1"/>
  <c r="AR141" i="2" s="1"/>
  <c r="AS141" i="2" s="1"/>
  <c r="AT141" i="2" s="1"/>
  <c r="AU141" i="2" s="1"/>
  <c r="AV141" i="2" s="1"/>
  <c r="AE141" i="2"/>
  <c r="AD140" i="2"/>
  <c r="AF140" i="2" s="1"/>
  <c r="AL140" i="2" s="1"/>
  <c r="AM140" i="2" s="1"/>
  <c r="AH140" i="2"/>
  <c r="AE140" i="2"/>
  <c r="AN140" i="2" l="1"/>
  <c r="AO140" i="2" s="1"/>
  <c r="AP140" i="2" s="1"/>
  <c r="AQ140" i="2" s="1"/>
  <c r="AR140" i="2" s="1"/>
  <c r="AS140" i="2" s="1"/>
  <c r="AT140" i="2" s="1"/>
  <c r="AU140" i="2" s="1"/>
  <c r="AV140" i="2" s="1"/>
</calcChain>
</file>

<file path=xl/sharedStrings.xml><?xml version="1.0" encoding="utf-8"?>
<sst xmlns="http://schemas.openxmlformats.org/spreadsheetml/2006/main" count="530" uniqueCount="367">
  <si>
    <t>KONTO BROJ</t>
  </si>
  <si>
    <t>VRSTA PRIHODA</t>
  </si>
  <si>
    <t>PLAN</t>
  </si>
  <si>
    <t>NOVI PLAN</t>
  </si>
  <si>
    <t>OSTVARENJE</t>
  </si>
  <si>
    <t>RAZLIKA</t>
  </si>
  <si>
    <t>REBALANS</t>
  </si>
  <si>
    <t>PLAN 2009.</t>
  </si>
  <si>
    <t>PROJEKCIJA</t>
  </si>
  <si>
    <t>PLAN I.-VI.  2009.</t>
  </si>
  <si>
    <t>IZVRŠENJE I.-VI.  2009.</t>
  </si>
  <si>
    <t>NOVI PLAN 2009.</t>
  </si>
  <si>
    <t>OSTVARENJE 10/2009</t>
  </si>
  <si>
    <t>NOVI PLAN 2009.REBALANS II</t>
  </si>
  <si>
    <t xml:space="preserve"> PLAN 2010.</t>
  </si>
  <si>
    <t>PROJEKCIJA 2011</t>
  </si>
  <si>
    <t>PROJEKCIJA 2012</t>
  </si>
  <si>
    <t>PROJEKCIJA PLANA 2011.</t>
  </si>
  <si>
    <t>PROJEKCIJA PLANA 2012.</t>
  </si>
  <si>
    <t xml:space="preserve"> PLAN                       1. - 6./2010.</t>
  </si>
  <si>
    <t>OSTVARENJE                       1. - 11./2010.</t>
  </si>
  <si>
    <t>NOVI PLAN 2010.</t>
  </si>
  <si>
    <t>PLAN                         2011.</t>
  </si>
  <si>
    <t>PLAN 2012.</t>
  </si>
  <si>
    <t>PLAN 2013.</t>
  </si>
  <si>
    <t>PLAN                     I.-VI.2011.</t>
  </si>
  <si>
    <t>OSTVARENJE      I.-XI.2011.</t>
  </si>
  <si>
    <t>REBALANS 2011.</t>
  </si>
  <si>
    <t>PROMJENA 3/2</t>
  </si>
  <si>
    <t>2005.</t>
  </si>
  <si>
    <t>2006.</t>
  </si>
  <si>
    <t>2008.</t>
  </si>
  <si>
    <t>1-6/2007.</t>
  </si>
  <si>
    <t>1-8/2007.</t>
  </si>
  <si>
    <t>2010.</t>
  </si>
  <si>
    <t>2011.</t>
  </si>
  <si>
    <t xml:space="preserve">SVEUKUPNO PRIHODI </t>
  </si>
  <si>
    <t>PRIHODI POSLOVANJA</t>
  </si>
  <si>
    <t>Prihodi od poreza</t>
  </si>
  <si>
    <t>Porez i prirez na doh. od nesamostalnog rada</t>
  </si>
  <si>
    <t>Porez i prirez na doh. od obrta i s obrtom izjedn.dj.</t>
  </si>
  <si>
    <t>Porez i prirez na doh. od  drugih samost. djelatnosti</t>
  </si>
  <si>
    <t>Porez i prirez na doh. od imovine i imovinskih prava</t>
  </si>
  <si>
    <t>Porez i prirez na doh. od dividendi i udjela u dobiti</t>
  </si>
  <si>
    <t>Porez i prirez na dohodak</t>
  </si>
  <si>
    <t>Porez na kuće za odmor</t>
  </si>
  <si>
    <t>?</t>
  </si>
  <si>
    <t>Porez na korištenje javnih površina</t>
  </si>
  <si>
    <t>Porez na promet nekretnina</t>
  </si>
  <si>
    <t>Porezi na imovinu</t>
  </si>
  <si>
    <t>Porez na potrošnju alkoholnih i bezalkoholnih pića</t>
  </si>
  <si>
    <t>Porez na tvrtku odnosno naziv tvrtke</t>
  </si>
  <si>
    <t>Porezi na robu i usluge</t>
  </si>
  <si>
    <t>Potpore</t>
  </si>
  <si>
    <t xml:space="preserve">Tekuće potpore iz drž.proračuna-sanacija deponija </t>
  </si>
  <si>
    <t>Tekuće potpore iz dr. Proračuna – prij. učenika</t>
  </si>
  <si>
    <t>Tekuće  pomoći iz županijskog proračuna</t>
  </si>
  <si>
    <t>Kapitalne pomoći iz središnje države</t>
  </si>
  <si>
    <t>Fond za enrgetsku učinkovitost</t>
  </si>
  <si>
    <t xml:space="preserve">Pomoći iz proračuna </t>
  </si>
  <si>
    <t>Prihodi od imovine</t>
  </si>
  <si>
    <t>Kamate na depozite po viđenju</t>
  </si>
  <si>
    <t>Prihodi od financijske imovine</t>
  </si>
  <si>
    <t>Naknade za koncesije</t>
  </si>
  <si>
    <t>Prihodi od spomeničke rente</t>
  </si>
  <si>
    <t>Ostale naknade za korištenje  nefinacijske imovine – DTK mreža</t>
  </si>
  <si>
    <t>Ostali prihodi od nefinancijske imovine-nez. gradnja</t>
  </si>
  <si>
    <t>Prihodi od nefinancijske imovine</t>
  </si>
  <si>
    <t>Prihodi od administ. prist. po poseb. propisima</t>
  </si>
  <si>
    <t>Općinske upravne pristojbe</t>
  </si>
  <si>
    <t>Naknada za utrošak vode</t>
  </si>
  <si>
    <t>Administrativne (upravne) pristojbe</t>
  </si>
  <si>
    <t>Vodni doprinos</t>
  </si>
  <si>
    <t>2007.</t>
  </si>
  <si>
    <t>Doprinosi za šume</t>
  </si>
  <si>
    <t>Prihodi od sufinanciranja građana</t>
  </si>
  <si>
    <t>Ostali nespomeniti prihodi-javni radovi</t>
  </si>
  <si>
    <t>Ostali nespomeniti prihodi-učeničke knjige</t>
  </si>
  <si>
    <t>Prihodi po posebnim propisima</t>
  </si>
  <si>
    <t>Komunalni doprinosi</t>
  </si>
  <si>
    <t>Komunalne naknade</t>
  </si>
  <si>
    <t>Grobne naknade</t>
  </si>
  <si>
    <t>Komunalni doprinosi i naknade</t>
  </si>
  <si>
    <t>Kazne, upravne mjere i ostali prihodi</t>
  </si>
  <si>
    <t>Ostali prihodi</t>
  </si>
  <si>
    <t>PRIHODI OD PRODAJE NEFINANC. IMOVINE</t>
  </si>
  <si>
    <t>Prihodi od prodaje neproizv. dug. imovine</t>
  </si>
  <si>
    <t>Građevinsko zemljište</t>
  </si>
  <si>
    <t>Prihodi od prodaje proizve. dugotrajne imovine</t>
  </si>
  <si>
    <t>Stambeni objekti - prihodi od prodaje stanova</t>
  </si>
  <si>
    <t>Prihodi od prodaje građevinskih objekata</t>
  </si>
  <si>
    <t>Prihodi od prodaje postrojenja i opreme</t>
  </si>
  <si>
    <t>PRIMICI OD FINAN. IMOVINE I ZADUŽIVANJA</t>
  </si>
  <si>
    <t>Primljene otplate(povrati) danih zajmova</t>
  </si>
  <si>
    <t>Povrat zajmova danih građanima i kućanstvima</t>
  </si>
  <si>
    <t xml:space="preserve">Primici (povrati) glavnice zajmova danih građa. </t>
  </si>
  <si>
    <t>VRSTA RASHODA</t>
  </si>
  <si>
    <t>OSTVARENJE ZA 2004</t>
  </si>
  <si>
    <t>OSTVARENJE ZA 01.-10.2005</t>
  </si>
  <si>
    <t xml:space="preserve"> PLAN ZA   2005.</t>
  </si>
  <si>
    <t>PLAN za 2006.</t>
  </si>
  <si>
    <t xml:space="preserve"> PLAN  2008.</t>
  </si>
  <si>
    <t xml:space="preserve"> PLAN 1-6/2007</t>
  </si>
  <si>
    <t>OSTVARENJE          1-6/2007</t>
  </si>
  <si>
    <t xml:space="preserve"> PLAN 1-8/2007</t>
  </si>
  <si>
    <t>OSTVARENJE          1-8/2007</t>
  </si>
  <si>
    <t>RAZLIKA                1-8/2007</t>
  </si>
  <si>
    <t xml:space="preserve">REBALANS  2008.    </t>
  </si>
  <si>
    <t>PLAN     I.-VI.  2009.</t>
  </si>
  <si>
    <t>IZVRŠENJE             I.-VI.  2009.</t>
  </si>
  <si>
    <t>REBALANS PLANA 2009.</t>
  </si>
  <si>
    <t xml:space="preserve">OSTVARENJE 10/2009 </t>
  </si>
  <si>
    <t>NOVI PLAN 2009 REBALANS II</t>
  </si>
  <si>
    <t>FIXNO IZ PRORAČUNA</t>
  </si>
  <si>
    <t>PROGRAMI</t>
  </si>
  <si>
    <t>PLAN 2011</t>
  </si>
  <si>
    <t>PLAN 2012</t>
  </si>
  <si>
    <t>PLAN                           1.- 6./2010.</t>
  </si>
  <si>
    <t>OSTVARENJE                           1.- 11./2010.</t>
  </si>
  <si>
    <t>NOVI  PLAN 2010.</t>
  </si>
  <si>
    <t xml:space="preserve"> PLAN 2011.</t>
  </si>
  <si>
    <t xml:space="preserve">  PLAN 2012.</t>
  </si>
  <si>
    <t xml:space="preserve">  PLAN 2013.</t>
  </si>
  <si>
    <t xml:space="preserve"> PLAN                      I.-VI.2011.</t>
  </si>
  <si>
    <t xml:space="preserve"> OSTVARENJE              I.-XI.2011.</t>
  </si>
  <si>
    <t>UKUPNO</t>
  </si>
  <si>
    <t>PRORAČUN</t>
  </si>
  <si>
    <t>POTPORE</t>
  </si>
  <si>
    <t>SVEUKUPNO RASHODI</t>
  </si>
  <si>
    <t>RASHODI</t>
  </si>
  <si>
    <t>RASHODI ZA ZAPOSLENE</t>
  </si>
  <si>
    <t>Plaće za zaposlene</t>
  </si>
  <si>
    <t>Plaće za zaposlene-javni radovi</t>
  </si>
  <si>
    <t>Plaće(Bruto)</t>
  </si>
  <si>
    <t>Ostali rashodi za zaposlene</t>
  </si>
  <si>
    <t xml:space="preserve">Doprinos za obavezno zdravstveno osiguranje zaštita </t>
  </si>
  <si>
    <t>Doprinosi na plaće</t>
  </si>
  <si>
    <t>MATERIJALNI RASHODI</t>
  </si>
  <si>
    <t>Naknade za prijevoz na službenom putu u inozemstvu</t>
  </si>
  <si>
    <t>Naknade za prijevoz na posao i s posla</t>
  </si>
  <si>
    <t>Stručno usavršavanje zaposlenika (seminari,savjetovanja)</t>
  </si>
  <si>
    <t>Naknade troškova zaposlenima</t>
  </si>
  <si>
    <t>Uredski materijal</t>
  </si>
  <si>
    <t>Literatura (publikacije, časopisi, glasila i ostalo)</t>
  </si>
  <si>
    <t>Materijal i sredstva za čišćenje i održavanje</t>
  </si>
  <si>
    <t>Električna energija</t>
  </si>
  <si>
    <t>Plin</t>
  </si>
  <si>
    <t>Motorni benzin i dizel gorivo</t>
  </si>
  <si>
    <t>Rashodi za materijal i energiju</t>
  </si>
  <si>
    <t>Usluge telefona i telefaxa</t>
  </si>
  <si>
    <t>Usluge interneta</t>
  </si>
  <si>
    <t>Usluge tekućeg i investicijskog održavanja građ.</t>
  </si>
  <si>
    <t>Usluge tekućeg i investicijskog održavanja opreme</t>
  </si>
  <si>
    <t>Ostale usluge tekućeg i investicijskog održavanja</t>
  </si>
  <si>
    <t>Tisak</t>
  </si>
  <si>
    <t>Ostale usluge promidžbe i informiranja</t>
  </si>
  <si>
    <t>Opskrba vodom</t>
  </si>
  <si>
    <t>Deratizacija i dezinsekcija</t>
  </si>
  <si>
    <t xml:space="preserve"> PLAN ZA 2007.</t>
  </si>
  <si>
    <t xml:space="preserve">REBALANS  2007.    </t>
  </si>
  <si>
    <t>Ostale komunalne usluge - vodna naknada</t>
  </si>
  <si>
    <t>Laboratorijske usluge</t>
  </si>
  <si>
    <t>Ugovori o djelu</t>
  </si>
  <si>
    <t>Usluge odvjetnika i pravnog savjetovanja</t>
  </si>
  <si>
    <t>Ostale računalne usluge</t>
  </si>
  <si>
    <t>Grafičke i tiskarske usluge</t>
  </si>
  <si>
    <t>Rashodi za usluge</t>
  </si>
  <si>
    <t>Naknade ostalih troškova-stručno osposobljavanje</t>
  </si>
  <si>
    <t>Naknade troškova osobama izvan radnog odnosa</t>
  </si>
  <si>
    <t>Naknade članovima  za izbore</t>
  </si>
  <si>
    <t>Reprezentacija</t>
  </si>
  <si>
    <t>Tuzemne članarine</t>
  </si>
  <si>
    <t>Nespomenuti rashodi poslovanja</t>
  </si>
  <si>
    <t xml:space="preserve">Rad  sektorskih  ambulanti </t>
  </si>
  <si>
    <t>Osnovne škole i predškolski  odgoj</t>
  </si>
  <si>
    <t>Ostali nespomenuti rashodi poslovanja</t>
  </si>
  <si>
    <t xml:space="preserve"> PLAN                           1.- 6./2010.</t>
  </si>
  <si>
    <t>OSTVARENJE            1. -6./2010.</t>
  </si>
  <si>
    <t xml:space="preserve">  PLAN 2011.</t>
  </si>
  <si>
    <t xml:space="preserve"> PLAN 2012.</t>
  </si>
  <si>
    <t>OSTALI FINANCIJSKI RASHODI</t>
  </si>
  <si>
    <t>Ostali financijski rashodi</t>
  </si>
  <si>
    <t>Subvencije</t>
  </si>
  <si>
    <t>Subv.trg. društvima,obrtnicima izvan jav.sektora</t>
  </si>
  <si>
    <t>NAKNADE GRAĐ. I KUĆANSTVIMA IZ PRORAČUNA</t>
  </si>
  <si>
    <t>Pomoć obiteljima i kućanstvima</t>
  </si>
  <si>
    <t>Stipendije i školarine</t>
  </si>
  <si>
    <t>Ostale naknade-drva za socijalu</t>
  </si>
  <si>
    <t>Sufinanciranje cijene prijevoza i učeničkih domova</t>
  </si>
  <si>
    <t>Naknade građamima i kućanstvima iz proračuna</t>
  </si>
  <si>
    <t>DONACIJE I OSTALI RASHODI</t>
  </si>
  <si>
    <t>Tekuće donacije vjerskim zajednicama</t>
  </si>
  <si>
    <t>Tekuće donacije udrugama građana</t>
  </si>
  <si>
    <t>Tekuće donacije političkim strankama</t>
  </si>
  <si>
    <t>Tekuće donacije sportskim društvima</t>
  </si>
  <si>
    <t>Vatrogasne udruge</t>
  </si>
  <si>
    <t>Potrebe u kulturi i limena glazba</t>
  </si>
  <si>
    <t>Civilna zaštita</t>
  </si>
  <si>
    <t>Tekuća donacija - Turistička zajednica</t>
  </si>
  <si>
    <t>Tekuće donacije DVD-ima</t>
  </si>
  <si>
    <t>Tekuće donacije</t>
  </si>
  <si>
    <t xml:space="preserve">Kapitalna donacija - za elektroprivredu </t>
  </si>
  <si>
    <t>Kapitalna donacija - oprema dječj. Igrališta</t>
  </si>
  <si>
    <t>Kapitalne donacije</t>
  </si>
  <si>
    <t>RASHODI (ZA NABAVU NEFINANCIJSKE IMOVINE)</t>
  </si>
  <si>
    <t>RASHODI ZA NABAVU NEPROIZVODENE IMOVINE</t>
  </si>
  <si>
    <t>Zemljište</t>
  </si>
  <si>
    <t xml:space="preserve">Materijalna imovina </t>
  </si>
  <si>
    <t>RASHODI ZA NABAVU PROIZVEDENE DUGOT.</t>
  </si>
  <si>
    <t>Uredski objekti-zgrada općine</t>
  </si>
  <si>
    <t xml:space="preserve">Obnova društvenih domova </t>
  </si>
  <si>
    <t>Ostali prometni objekti-autobusna stajališta</t>
  </si>
  <si>
    <t>Građevinski objekti</t>
  </si>
  <si>
    <t xml:space="preserve">Računala i računalna oprema </t>
  </si>
  <si>
    <t xml:space="preserve">Uredski namještaj </t>
  </si>
  <si>
    <t>Ostala uredska oprema</t>
  </si>
  <si>
    <t xml:space="preserve">Oprema </t>
  </si>
  <si>
    <t>Postrojenja i oprema</t>
  </si>
  <si>
    <t xml:space="preserve">Ulaganje u računalne programe </t>
  </si>
  <si>
    <t>Ostala literarna djela-Bednjanski riječnik</t>
  </si>
  <si>
    <t xml:space="preserve">Prostorni plan općine i urbanistički plan naselja Bednja </t>
  </si>
  <si>
    <t>Projektna dokumentacija za novu ul u Bednji</t>
  </si>
  <si>
    <t xml:space="preserve">Procjena ugroženosti i plan zaštite i spašavanja </t>
  </si>
  <si>
    <t>Nematerijalna proizvedena imovina</t>
  </si>
  <si>
    <t xml:space="preserve">Prihodi od prodaje državnih biljega </t>
  </si>
  <si>
    <t>Troškovi sudskih postupaka</t>
  </si>
  <si>
    <t>Kapitalna donacija DVD Vrbno</t>
  </si>
  <si>
    <t xml:space="preserve">Ceste, sanacija klizišta </t>
  </si>
  <si>
    <t>Proračunska pričuva</t>
  </si>
  <si>
    <t>Porez i prirez po odbitku na dohodak od kamata</t>
  </si>
  <si>
    <t>Naknada za prenamjenu poljopr. zemljišta u građevinsko</t>
  </si>
  <si>
    <t xml:space="preserve">Pomoći od međunarodnih organizacija te institucija i tijela EU </t>
  </si>
  <si>
    <t>Naknade za prijevoz na posao i s posla-javni radovi</t>
  </si>
  <si>
    <t>Ostale zatezne kamate</t>
  </si>
  <si>
    <t>Naknade za štete uzrokovane prirodnim katastrofama</t>
  </si>
  <si>
    <t>Kazne,penali i naknade štete</t>
  </si>
  <si>
    <t>Tekuće donacije-TKIC</t>
  </si>
  <si>
    <t xml:space="preserve">Primljeni krediti od tuzemnih kreditnih institucija -preneseni manjak prihoda </t>
  </si>
  <si>
    <t>Kapitalna donacija - za županijske ceste, nogostup</t>
  </si>
  <si>
    <t>Tekuće pomoći od HZMO-a,HZZ-a i HZZO-a</t>
  </si>
  <si>
    <t>Pomoći od izvanproračunskih korisnika</t>
  </si>
  <si>
    <t xml:space="preserve">Porez i prirez  na doh. po godišnjoj prijavi </t>
  </si>
  <si>
    <t>Povrat poreza i prireza po godišnjoj prijavi</t>
  </si>
  <si>
    <t>Kapitalne pomoći od institucija i tijela EU</t>
  </si>
  <si>
    <t>Primici od zaduživanja</t>
  </si>
  <si>
    <t>Porez i prirez na dohodak po odbitku od imovinskih prava</t>
  </si>
  <si>
    <t>Porez i prirez od osiguranja života i dobrovoljnog MIO</t>
  </si>
  <si>
    <t>Ostala zemljišta</t>
  </si>
  <si>
    <t>Ostali stambeni objekti</t>
  </si>
  <si>
    <t>Ostali nespomenuti građev.objekti</t>
  </si>
  <si>
    <t>Autorski honorari</t>
  </si>
  <si>
    <t>Ostale kapitalne donacije građanima i kućanstvima-vodovod</t>
  </si>
  <si>
    <t>Radio i TV prijemnici</t>
  </si>
  <si>
    <t>Doprinos za zdravstveno osiguranje</t>
  </si>
  <si>
    <t>Doprinos za zdravstveno osiguranje-javni radovi</t>
  </si>
  <si>
    <t xml:space="preserve">dopuniti </t>
  </si>
  <si>
    <t>130000+291000</t>
  </si>
  <si>
    <t xml:space="preserve"> igr. Pleš</t>
  </si>
  <si>
    <t>300000+</t>
  </si>
  <si>
    <t>Projektna dokumentacija-nerazvrstane ceste</t>
  </si>
  <si>
    <t>Dnevnice za službeni  put u inozemstvo</t>
  </si>
  <si>
    <t>Naknade za smještaj na službenom  putu u zemlji</t>
  </si>
  <si>
    <t xml:space="preserve">Doprinos za obavezno osiguranje u slučaju nezaposlenosti </t>
  </si>
  <si>
    <t>Materijal i dijelovi za tekuće i investicijsko održavanje opreme</t>
  </si>
  <si>
    <t>Materijal i djelovi za tekuće i investicijsko održa.transportnih sredstava</t>
  </si>
  <si>
    <t>Materijal i dijelovi za tekuće i investicijsko održa.građevinskih objekata</t>
  </si>
  <si>
    <t>Usluge tekućeg i investicijskog održavanja  prijevoznih sredstava</t>
  </si>
  <si>
    <t>Ostale naknade iz proračuna u naravi</t>
  </si>
  <si>
    <t>Doprinos za obavezno  zdravstveno  osiguranje zaštita -javni radovi</t>
  </si>
  <si>
    <t xml:space="preserve">Sitni inventar </t>
  </si>
  <si>
    <t xml:space="preserve">Auto gume </t>
  </si>
  <si>
    <t>PLAN 2018.</t>
  </si>
  <si>
    <t>PROJEKCIJA 2019.</t>
  </si>
  <si>
    <t>PROJEKCIJA 2020.</t>
  </si>
  <si>
    <t>PLAN  2018.</t>
  </si>
  <si>
    <t>Dnevnice za službeni put u zemlji</t>
  </si>
  <si>
    <t>Naknade za prijevoz na službenom putu u zemlji</t>
  </si>
  <si>
    <t>Ostali materijal za potrebe redovnog poslovanja</t>
  </si>
  <si>
    <t>Poštarina (pisma,tiskanice i sl.)</t>
  </si>
  <si>
    <t>Elektronski mediji</t>
  </si>
  <si>
    <t xml:space="preserve">Promiđbeni materijali </t>
  </si>
  <si>
    <t>Iznošenje i odvoz smeća</t>
  </si>
  <si>
    <t>Pričuva</t>
  </si>
  <si>
    <t>Zakupnine i najamnine za građevinske objekte</t>
  </si>
  <si>
    <t>Obavezni i preventivni zdravstveni pregledi zaposlenika</t>
  </si>
  <si>
    <t xml:space="preserve">Veterinarske usluge </t>
  </si>
  <si>
    <t>Geodetsko-katastarske usluge</t>
  </si>
  <si>
    <t>Usluge vještačenja</t>
  </si>
  <si>
    <t>Ostale intetektualne usluge</t>
  </si>
  <si>
    <t>Usluge pri registraciji prijevoznih sredstava</t>
  </si>
  <si>
    <t>Usluge čiščenja, pranja i slično</t>
  </si>
  <si>
    <t xml:space="preserve">Naknade za rad člano. predstavničkih  i izvršnih tijela i upravnih vijeća </t>
  </si>
  <si>
    <t>Naknade troškova službenog puta članovima predsta. i  izvršnih tijela</t>
  </si>
  <si>
    <t>Premije osiguranja prijevoznih sredstava</t>
  </si>
  <si>
    <t>Premije osiguranja ostale imovine</t>
  </si>
  <si>
    <t>Javnobilježničke pristojbe</t>
  </si>
  <si>
    <t xml:space="preserve">Ostale pristojbe i naknade (RTV pristojba) </t>
  </si>
  <si>
    <t>Rashodi protokola (vijenci, cvijeće, svijeće i slično)</t>
  </si>
  <si>
    <t xml:space="preserve">Usluge banaka </t>
  </si>
  <si>
    <t>Usluge platnog prometa</t>
  </si>
  <si>
    <t>Porodiljne naknade i oprema za novorođenčad (pomoć rodiljama)</t>
  </si>
  <si>
    <t>Tekuće donacije humanitarnim organizacijama( Crveni križ)</t>
  </si>
  <si>
    <t>Zgrade kulturnih institucija(kazališta, domovi kulture, knjižnice )</t>
  </si>
  <si>
    <t>Zgrade znanstvenih i obrazovnih institucija(škole,vrtići)</t>
  </si>
  <si>
    <t>Telefoni i ostali komunikacijski uređaji</t>
  </si>
  <si>
    <t>Ostali nespomenuti financijski rashodi (sudski sporovi)</t>
  </si>
  <si>
    <t xml:space="preserve">Doprinos za obavezno osiguranje u slučaju nezaposlenosti- javni radovi </t>
  </si>
  <si>
    <t>Tekuće  pomoći iz državnog pror.-porez na dobit+povrat poreza</t>
  </si>
  <si>
    <t>Ostali poslovni građevinski objekti-reciklažno dvorište</t>
  </si>
  <si>
    <t xml:space="preserve">Sportski i rekreacijski tereni </t>
  </si>
  <si>
    <t>Naknade članovima povjerenstava + IZBORI</t>
  </si>
  <si>
    <t>Ostali nespomenuti rashodi poslovanja-projekt  "Zaželi"</t>
  </si>
  <si>
    <t>Ostali nespomenuti rashodi poslovanja-projekt  DE PARK II</t>
  </si>
  <si>
    <t>Ostali neposmenuti rashodi poslovanja-projekt BIKE</t>
  </si>
  <si>
    <t>Kapitalne donacije vjerskim zajednicama</t>
  </si>
  <si>
    <t>Spomenici (povijesni,kulturni i slično)</t>
  </si>
  <si>
    <t>Ostali nespomenuti rashodi posolovanja-projekt "Mentor II"</t>
  </si>
  <si>
    <t>Kapitalna donacija-plinovod,vodovod,kanalizacija</t>
  </si>
  <si>
    <t xml:space="preserve">KONTO </t>
  </si>
  <si>
    <t>RED.BR.</t>
  </si>
  <si>
    <t>1.</t>
  </si>
  <si>
    <t>DJEČJI VRTIĆ</t>
  </si>
  <si>
    <t>NAZIV INVESTICIJE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</si>
  <si>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</si>
  <si>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</si>
  <si>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</si>
  <si>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</si>
  <si>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</si>
  <si>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</si>
  <si>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</si>
  <si>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</si>
  <si>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</si>
  <si>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</si>
  <si>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</si>
  <si>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</si>
  <si>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</si>
  <si>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</si>
  <si>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</si>
  <si>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</si>
  <si>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KULTURNI CENTAR-BEDNJA</t>
  </si>
  <si>
    <t>SPOMEN PARK</t>
  </si>
  <si>
    <t>MODERNIZACIJA CESTA+TRG</t>
  </si>
  <si>
    <t>SPORTSKI I REKRACIJSKI TERENI</t>
  </si>
  <si>
    <t>OPREMA ZA TRAKTOR</t>
  </si>
  <si>
    <t>RECIKLAŽNO DVORIŠTE(projekt+inf.)</t>
  </si>
  <si>
    <t>MUZEJ-BEDNJA</t>
  </si>
  <si>
    <t>ETNO KUĆA JAMNO-DE PARK II.</t>
  </si>
  <si>
    <t>PROJEKT -BIKE</t>
  </si>
  <si>
    <t xml:space="preserve">OSTALI PROJEKTI: </t>
  </si>
  <si>
    <t>Projekt-"Zaželi"</t>
  </si>
  <si>
    <t>Projekt- "Mentor II"</t>
  </si>
  <si>
    <t xml:space="preserve">E.U.              2018. </t>
  </si>
  <si>
    <t>DRŽAVA      2018.</t>
  </si>
  <si>
    <t>OPĆINA    2018.</t>
  </si>
  <si>
    <t>E.U.          2019.</t>
  </si>
  <si>
    <t>DRŽAVA      2019.</t>
  </si>
  <si>
    <t>OPĆINA    2019.</t>
  </si>
  <si>
    <t>OPĆINA        2020.</t>
  </si>
  <si>
    <t>DRŽAVA      2020.</t>
  </si>
  <si>
    <t>E.U.          2020.</t>
  </si>
  <si>
    <t>ukupno</t>
  </si>
  <si>
    <t>PLINOVOD, VODOVOD,KANALI.</t>
  </si>
  <si>
    <t>Primljeni krediti i zajmovi od kreditnih i ostalih fina.institucija</t>
  </si>
  <si>
    <t>Manjak prihoda iz prethodnih  godina</t>
  </si>
  <si>
    <t>VATRO. DOM VRBNO(LAG 250.000,00)</t>
  </si>
  <si>
    <t>Subvencije poljoprivrednicima i stočarima</t>
  </si>
  <si>
    <t>Ostale tekuće donacije-troškovi rada dječjeg vrtića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</si>
</sst>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"/>
    <numFmt numFmtId="165" formatCode="#,###.00"/>
    <numFmt numFmtId="166" formatCode="0.00;[Red]0.00"/>
    <numFmt numFmtId="167" formatCode="_-* #,##0.00_-;\-* #,##0.00_-;_-* \-??_-;_-@_-"/>
    <numFmt numFmtId="168" formatCode="_-&quot;kn &quot;* #,##0.00_-;&quot;-kn &quot;* #,##0.00_-;_-&quot;kn &quot;* \-??_-;_-@_-"/>
    <numFmt numFmtId="169" formatCode="#,##0.00_ ;\-#,##0.00\ "/>
  </numFmts>
  <fonts count="62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Tahoma"/>
      <family val="2"/>
      <charset val="238"/>
    </font>
    <font>
      <sz val="11"/>
      <color indexed="10"/>
      <name val="Tahoma"/>
      <family val="2"/>
      <charset val="238"/>
    </font>
    <font>
      <sz val="11"/>
      <color indexed="53"/>
      <name val="Tahoma"/>
      <family val="2"/>
      <charset val="238"/>
    </font>
    <font>
      <sz val="11"/>
      <name val="Arial"/>
      <family val="2"/>
      <charset val="238"/>
    </font>
    <font>
      <b/>
      <sz val="11"/>
      <name val="Tahoma"/>
      <family val="2"/>
      <charset val="238"/>
    </font>
    <font>
      <b/>
      <sz val="11"/>
      <color indexed="17"/>
      <name val="Tahoma"/>
      <family val="2"/>
      <charset val="238"/>
    </font>
    <font>
      <b/>
      <sz val="11"/>
      <color indexed="57"/>
      <name val="Tahoma"/>
      <family val="2"/>
      <charset val="238"/>
    </font>
    <font>
      <b/>
      <sz val="11"/>
      <color indexed="62"/>
      <name val="Tahoma"/>
      <family val="2"/>
      <charset val="238"/>
    </font>
    <font>
      <b/>
      <sz val="11"/>
      <color indexed="18"/>
      <name val="Tahoma"/>
      <family val="2"/>
      <charset val="238"/>
    </font>
    <font>
      <i/>
      <sz val="11"/>
      <name val="Tahoma"/>
      <family val="2"/>
      <charset val="238"/>
    </font>
    <font>
      <b/>
      <i/>
      <sz val="11"/>
      <name val="Tahoma"/>
      <family val="2"/>
      <charset val="238"/>
    </font>
    <font>
      <i/>
      <sz val="11"/>
      <color indexed="10"/>
      <name val="Tahoma"/>
      <family val="2"/>
      <charset val="238"/>
    </font>
    <font>
      <i/>
      <sz val="11"/>
      <color indexed="36"/>
      <name val="Tahoma"/>
      <family val="2"/>
      <charset val="238"/>
    </font>
    <font>
      <sz val="11"/>
      <color indexed="62"/>
      <name val="Tahoma"/>
      <family val="2"/>
      <charset val="238"/>
    </font>
    <font>
      <sz val="11"/>
      <color indexed="12"/>
      <name val="Tahoma"/>
      <family val="2"/>
      <charset val="238"/>
    </font>
    <font>
      <b/>
      <i/>
      <sz val="11"/>
      <color indexed="63"/>
      <name val="Tahoma"/>
      <family val="2"/>
      <charset val="238"/>
    </font>
    <font>
      <i/>
      <sz val="11"/>
      <color indexed="63"/>
      <name val="Tahoma"/>
      <family val="2"/>
      <charset val="238"/>
    </font>
    <font>
      <sz val="10"/>
      <name val="Tahoma"/>
      <family val="2"/>
      <charset val="238"/>
    </font>
    <font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name val="Tahoma"/>
      <family val="2"/>
      <charset val="238"/>
    </font>
    <font>
      <b/>
      <sz val="10"/>
      <color indexed="62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b/>
      <sz val="10"/>
      <color indexed="10"/>
      <name val="Tahoma"/>
      <family val="2"/>
      <charset val="238"/>
    </font>
    <font>
      <i/>
      <sz val="11"/>
      <color indexed="53"/>
      <name val="Tahoma"/>
      <family val="2"/>
      <charset val="238"/>
    </font>
    <font>
      <sz val="10"/>
      <color indexed="62"/>
      <name val="Tahoma"/>
      <family val="2"/>
      <charset val="238"/>
    </font>
    <font>
      <b/>
      <sz val="12"/>
      <name val="Tahoma"/>
      <family val="2"/>
      <charset val="238"/>
    </font>
    <font>
      <sz val="12"/>
      <name val="Arial"/>
      <family val="2"/>
      <charset val="238"/>
    </font>
    <font>
      <i/>
      <sz val="12"/>
      <name val="Tahoma"/>
      <family val="2"/>
      <charset val="238"/>
    </font>
    <font>
      <b/>
      <sz val="11"/>
      <color indexed="10"/>
      <name val="Tahoma"/>
      <family val="2"/>
      <charset val="238"/>
    </font>
    <font>
      <i/>
      <sz val="9"/>
      <name val="Tahoma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indexed="8"/>
      <name val="Tahoma"/>
      <family val="2"/>
      <charset val="238"/>
    </font>
    <font>
      <i/>
      <sz val="11"/>
      <color indexed="53"/>
      <name val="Arial"/>
      <family val="2"/>
      <charset val="238"/>
    </font>
    <font>
      <b/>
      <sz val="11"/>
      <name val="Tahoma"/>
      <family val="2"/>
      <charset val="1"/>
    </font>
    <font>
      <b/>
      <sz val="11"/>
      <color indexed="36"/>
      <name val="Tahoma"/>
      <family val="2"/>
      <charset val="238"/>
    </font>
    <font>
      <b/>
      <sz val="11"/>
      <color indexed="36"/>
      <name val="Tahoma"/>
      <family val="2"/>
      <charset val="1"/>
    </font>
    <font>
      <i/>
      <sz val="11"/>
      <color indexed="36"/>
      <name val="Arial"/>
      <family val="2"/>
      <charset val="238"/>
    </font>
    <font>
      <i/>
      <sz val="11"/>
      <color indexed="10"/>
      <name val="Arial"/>
      <family val="2"/>
      <charset val="238"/>
    </font>
    <font>
      <sz val="1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53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55"/>
      </bottom>
      <diagonal/>
    </border>
    <border>
      <left/>
      <right style="hair">
        <color indexed="8"/>
      </right>
      <top/>
      <bottom style="hair">
        <color indexed="55"/>
      </bottom>
      <diagonal/>
    </border>
    <border>
      <left style="hair">
        <color indexed="8"/>
      </left>
      <right style="hair">
        <color indexed="8"/>
      </right>
      <top/>
      <bottom style="hair">
        <color indexed="55"/>
      </bottom>
      <diagonal/>
    </border>
    <border>
      <left style="hair">
        <color indexed="8"/>
      </left>
      <right style="thin">
        <color indexed="8"/>
      </right>
      <top/>
      <bottom style="hair">
        <color indexed="55"/>
      </bottom>
      <diagonal/>
    </border>
    <border>
      <left style="thin">
        <color indexed="8"/>
      </left>
      <right style="thin">
        <color indexed="8"/>
      </right>
      <top style="hair">
        <color indexed="55"/>
      </top>
      <bottom style="thin">
        <color indexed="8"/>
      </bottom>
      <diagonal/>
    </border>
    <border>
      <left/>
      <right style="hair">
        <color indexed="8"/>
      </right>
      <top style="hair">
        <color indexed="55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55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55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55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55"/>
      </bottom>
      <diagonal/>
    </border>
    <border>
      <left/>
      <right/>
      <top/>
      <bottom style="hair">
        <color indexed="55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55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55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14" borderId="0" applyNumberFormat="0" applyBorder="0" applyAlignment="0" applyProtection="0"/>
    <xf numFmtId="0" fontId="4" fillId="2" borderId="1" applyNumberFormat="0" applyAlignment="0" applyProtection="0"/>
    <xf numFmtId="0" fontId="5" fillId="15" borderId="2" applyNumberFormat="0" applyAlignment="0" applyProtection="0"/>
    <xf numFmtId="0" fontId="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1" applyNumberFormat="0" applyAlignment="0" applyProtection="0"/>
    <xf numFmtId="0" fontId="12" fillId="0" borderId="6" applyNumberFormat="0" applyFill="0" applyAlignment="0" applyProtection="0"/>
    <xf numFmtId="0" fontId="13" fillId="8" borderId="0" applyNumberFormat="0" applyBorder="0" applyAlignment="0" applyProtection="0"/>
    <xf numFmtId="0" fontId="61" fillId="4" borderId="7" applyNumberFormat="0" applyAlignment="0" applyProtection="0"/>
    <xf numFmtId="0" fontId="14" fillId="2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168" fontId="61" fillId="0" borderId="0" applyFill="0" applyBorder="0" applyAlignment="0" applyProtection="0"/>
    <xf numFmtId="0" fontId="17" fillId="0" borderId="0" applyNumberFormat="0" applyFill="0" applyBorder="0" applyAlignment="0" applyProtection="0"/>
    <xf numFmtId="167" fontId="61" fillId="0" borderId="0" applyFill="0" applyBorder="0" applyAlignment="0" applyProtection="0"/>
  </cellStyleXfs>
  <cellXfs count="1012">
    <xf numFmtId="0" fontId="0" fillId="0" borderId="0" xfId="0"/>
    <xf numFmtId="0" fontId="18" fillId="0" borderId="0" xfId="0" applyFont="1" applyBorder="1" applyAlignment="1">
      <alignment horizontal="right"/>
    </xf>
    <xf numFmtId="0" fontId="18" fillId="0" borderId="0" xfId="0" applyFont="1" applyBorder="1"/>
    <xf numFmtId="4" fontId="18" fillId="0" borderId="0" xfId="0" applyNumberFormat="1" applyFont="1" applyBorder="1"/>
    <xf numFmtId="3" fontId="18" fillId="0" borderId="0" xfId="0" applyNumberFormat="1" applyFont="1" applyBorder="1"/>
    <xf numFmtId="164" fontId="18" fillId="0" borderId="0" xfId="0" applyNumberFormat="1" applyFont="1" applyBorder="1"/>
    <xf numFmtId="10" fontId="18" fillId="0" borderId="0" xfId="0" applyNumberFormat="1" applyFont="1" applyBorder="1"/>
    <xf numFmtId="4" fontId="18" fillId="0" borderId="0" xfId="0" applyNumberFormat="1" applyFont="1" applyBorder="1" applyAlignment="1">
      <alignment horizontal="right"/>
    </xf>
    <xf numFmtId="4" fontId="19" fillId="0" borderId="0" xfId="0" applyNumberFormat="1" applyFont="1" applyBorder="1"/>
    <xf numFmtId="4" fontId="20" fillId="0" borderId="0" xfId="0" applyNumberFormat="1" applyFont="1" applyBorder="1"/>
    <xf numFmtId="0" fontId="21" fillId="0" borderId="10" xfId="0" applyFont="1" applyBorder="1"/>
    <xf numFmtId="4" fontId="18" fillId="0" borderId="10" xfId="0" applyNumberFormat="1" applyFont="1" applyBorder="1"/>
    <xf numFmtId="10" fontId="18" fillId="0" borderId="10" xfId="0" applyNumberFormat="1" applyFont="1" applyBorder="1"/>
    <xf numFmtId="4" fontId="22" fillId="5" borderId="11" xfId="0" applyNumberFormat="1" applyFont="1" applyFill="1" applyBorder="1" applyAlignment="1">
      <alignment horizontal="center" vertical="center"/>
    </xf>
    <xf numFmtId="3" fontId="22" fillId="5" borderId="12" xfId="0" applyNumberFormat="1" applyFont="1" applyFill="1" applyBorder="1" applyAlignment="1">
      <alignment horizontal="center" vertical="center"/>
    </xf>
    <xf numFmtId="4" fontId="22" fillId="5" borderId="12" xfId="0" applyNumberFormat="1" applyFont="1" applyFill="1" applyBorder="1" applyAlignment="1">
      <alignment horizontal="center" vertical="center"/>
    </xf>
    <xf numFmtId="164" fontId="22" fillId="5" borderId="13" xfId="0" applyNumberFormat="1" applyFont="1" applyFill="1" applyBorder="1" applyAlignment="1">
      <alignment horizontal="center" vertical="center"/>
    </xf>
    <xf numFmtId="4" fontId="22" fillId="5" borderId="13" xfId="0" applyNumberFormat="1" applyFont="1" applyFill="1" applyBorder="1" applyAlignment="1">
      <alignment horizontal="center" vertical="center"/>
    </xf>
    <xf numFmtId="3" fontId="22" fillId="5" borderId="13" xfId="0" applyNumberFormat="1" applyFont="1" applyFill="1" applyBorder="1" applyAlignment="1">
      <alignment horizontal="center" vertical="center"/>
    </xf>
    <xf numFmtId="0" fontId="18" fillId="5" borderId="13" xfId="0" applyFont="1" applyFill="1" applyBorder="1" applyAlignment="1">
      <alignment horizontal="center"/>
    </xf>
    <xf numFmtId="3" fontId="18" fillId="5" borderId="13" xfId="0" applyNumberFormat="1" applyFont="1" applyFill="1" applyBorder="1" applyAlignment="1">
      <alignment horizontal="center"/>
    </xf>
    <xf numFmtId="164" fontId="18" fillId="5" borderId="13" xfId="0" applyNumberFormat="1" applyFont="1" applyFill="1" applyBorder="1" applyAlignment="1">
      <alignment horizontal="center"/>
    </xf>
    <xf numFmtId="4" fontId="23" fillId="0" borderId="14" xfId="0" applyNumberFormat="1" applyFont="1" applyBorder="1" applyAlignment="1">
      <alignment horizontal="left"/>
    </xf>
    <xf numFmtId="4" fontId="24" fillId="0" borderId="14" xfId="0" applyNumberFormat="1" applyFont="1" applyBorder="1" applyAlignment="1">
      <alignment horizontal="left" indent="1"/>
    </xf>
    <xf numFmtId="4" fontId="24" fillId="0" borderId="14" xfId="0" applyNumberFormat="1" applyFont="1" applyBorder="1"/>
    <xf numFmtId="4" fontId="24" fillId="0" borderId="14" xfId="0" applyNumberFormat="1" applyFont="1" applyFill="1" applyBorder="1"/>
    <xf numFmtId="3" fontId="24" fillId="0" borderId="14" xfId="0" applyNumberFormat="1" applyFont="1" applyFill="1" applyBorder="1"/>
    <xf numFmtId="165" fontId="24" fillId="0" borderId="14" xfId="0" applyNumberFormat="1" applyFont="1" applyFill="1" applyBorder="1"/>
    <xf numFmtId="0" fontId="22" fillId="0" borderId="0" xfId="0" applyFont="1" applyBorder="1"/>
    <xf numFmtId="0" fontId="22" fillId="0" borderId="15" xfId="0" applyFont="1" applyBorder="1" applyAlignment="1">
      <alignment horizontal="left" indent="1"/>
    </xf>
    <xf numFmtId="3" fontId="22" fillId="0" borderId="14" xfId="0" applyNumberFormat="1" applyFont="1" applyBorder="1" applyAlignment="1">
      <alignment horizontal="right"/>
    </xf>
    <xf numFmtId="3" fontId="22" fillId="0" borderId="14" xfId="0" applyNumberFormat="1" applyFont="1" applyFill="1" applyBorder="1"/>
    <xf numFmtId="4" fontId="22" fillId="0" borderId="16" xfId="0" applyNumberFormat="1" applyFont="1" applyFill="1" applyBorder="1"/>
    <xf numFmtId="165" fontId="22" fillId="0" borderId="14" xfId="0" applyNumberFormat="1" applyFont="1" applyFill="1" applyBorder="1"/>
    <xf numFmtId="164" fontId="22" fillId="0" borderId="17" xfId="0" applyNumberFormat="1" applyFont="1" applyFill="1" applyBorder="1"/>
    <xf numFmtId="164" fontId="22" fillId="0" borderId="18" xfId="0" applyNumberFormat="1" applyFont="1" applyFill="1" applyBorder="1"/>
    <xf numFmtId="165" fontId="22" fillId="0" borderId="19" xfId="0" applyNumberFormat="1" applyFont="1" applyBorder="1"/>
    <xf numFmtId="166" fontId="22" fillId="0" borderId="14" xfId="0" applyNumberFormat="1" applyFont="1" applyBorder="1"/>
    <xf numFmtId="4" fontId="22" fillId="0" borderId="14" xfId="0" applyNumberFormat="1" applyFont="1" applyBorder="1"/>
    <xf numFmtId="0" fontId="25" fillId="0" borderId="13" xfId="0" applyFont="1" applyBorder="1" applyAlignment="1">
      <alignment horizontal="left"/>
    </xf>
    <xf numFmtId="0" fontId="25" fillId="0" borderId="13" xfId="0" applyFont="1" applyBorder="1" applyAlignment="1">
      <alignment horizontal="left" indent="1"/>
    </xf>
    <xf numFmtId="4" fontId="25" fillId="0" borderId="13" xfId="0" applyNumberFormat="1" applyFont="1" applyBorder="1"/>
    <xf numFmtId="4" fontId="25" fillId="0" borderId="13" xfId="0" applyNumberFormat="1" applyFont="1" applyFill="1" applyBorder="1"/>
    <xf numFmtId="3" fontId="25" fillId="0" borderId="13" xfId="0" applyNumberFormat="1" applyFont="1" applyFill="1" applyBorder="1"/>
    <xf numFmtId="4" fontId="25" fillId="0" borderId="20" xfId="0" applyNumberFormat="1" applyFont="1" applyFill="1" applyBorder="1"/>
    <xf numFmtId="165" fontId="25" fillId="0" borderId="13" xfId="0" applyNumberFormat="1" applyFont="1" applyFill="1" applyBorder="1"/>
    <xf numFmtId="165" fontId="26" fillId="0" borderId="13" xfId="0" applyNumberFormat="1" applyFont="1" applyFill="1" applyBorder="1"/>
    <xf numFmtId="165" fontId="26" fillId="0" borderId="14" xfId="0" applyNumberFormat="1" applyFont="1" applyFill="1" applyBorder="1"/>
    <xf numFmtId="0" fontId="25" fillId="0" borderId="0" xfId="0" applyFont="1" applyBorder="1"/>
    <xf numFmtId="0" fontId="25" fillId="0" borderId="14" xfId="0" applyFont="1" applyBorder="1" applyAlignment="1">
      <alignment horizontal="left"/>
    </xf>
    <xf numFmtId="0" fontId="25" fillId="0" borderId="14" xfId="0" applyFont="1" applyBorder="1" applyAlignment="1">
      <alignment horizontal="left" indent="1"/>
    </xf>
    <xf numFmtId="4" fontId="25" fillId="0" borderId="14" xfId="43" applyNumberFormat="1" applyFont="1" applyFill="1" applyBorder="1" applyAlignment="1" applyProtection="1">
      <alignment horizontal="right"/>
    </xf>
    <xf numFmtId="3" fontId="25" fillId="0" borderId="14" xfId="43" applyNumberFormat="1" applyFont="1" applyFill="1" applyBorder="1" applyAlignment="1" applyProtection="1">
      <alignment horizontal="right"/>
    </xf>
    <xf numFmtId="4" fontId="25" fillId="0" borderId="14" xfId="0" applyNumberFormat="1" applyFont="1" applyFill="1" applyBorder="1"/>
    <xf numFmtId="165" fontId="25" fillId="0" borderId="13" xfId="43" applyNumberFormat="1" applyFont="1" applyFill="1" applyBorder="1" applyAlignment="1" applyProtection="1">
      <alignment horizontal="right"/>
    </xf>
    <xf numFmtId="4" fontId="25" fillId="0" borderId="13" xfId="0" applyNumberFormat="1" applyFont="1" applyFill="1" applyBorder="1" applyAlignment="1" applyProtection="1">
      <alignment horizontal="right"/>
    </xf>
    <xf numFmtId="0" fontId="27" fillId="0" borderId="20" xfId="0" applyFont="1" applyFill="1" applyBorder="1" applyAlignment="1">
      <alignment horizontal="left"/>
    </xf>
    <xf numFmtId="0" fontId="27" fillId="0" borderId="20" xfId="0" applyFont="1" applyBorder="1" applyAlignment="1">
      <alignment horizontal="left" indent="1"/>
    </xf>
    <xf numFmtId="4" fontId="27" fillId="0" borderId="20" xfId="0" applyNumberFormat="1" applyFont="1" applyFill="1" applyBorder="1"/>
    <xf numFmtId="3" fontId="27" fillId="0" borderId="20" xfId="0" applyNumberFormat="1" applyFont="1" applyFill="1" applyBorder="1"/>
    <xf numFmtId="165" fontId="27" fillId="0" borderId="21" xfId="0" applyNumberFormat="1" applyFont="1" applyFill="1" applyBorder="1"/>
    <xf numFmtId="164" fontId="27" fillId="0" borderId="22" xfId="0" applyNumberFormat="1" applyFont="1" applyFill="1" applyBorder="1"/>
    <xf numFmtId="164" fontId="27" fillId="0" borderId="23" xfId="0" applyNumberFormat="1" applyFont="1" applyFill="1" applyBorder="1"/>
    <xf numFmtId="0" fontId="27" fillId="0" borderId="0" xfId="0" applyFont="1" applyFill="1" applyBorder="1"/>
    <xf numFmtId="0" fontId="27" fillId="0" borderId="24" xfId="0" applyFont="1" applyFill="1" applyBorder="1" applyAlignment="1">
      <alignment horizontal="left"/>
    </xf>
    <xf numFmtId="0" fontId="27" fillId="0" borderId="24" xfId="0" applyFont="1" applyBorder="1" applyAlignment="1">
      <alignment horizontal="left" indent="1"/>
    </xf>
    <xf numFmtId="4" fontId="27" fillId="0" borderId="24" xfId="0" applyNumberFormat="1" applyFont="1" applyFill="1" applyBorder="1"/>
    <xf numFmtId="3" fontId="27" fillId="0" borderId="24" xfId="0" applyNumberFormat="1" applyFont="1" applyFill="1" applyBorder="1"/>
    <xf numFmtId="165" fontId="27" fillId="0" borderId="25" xfId="0" applyNumberFormat="1" applyFont="1" applyFill="1" applyBorder="1"/>
    <xf numFmtId="164" fontId="27" fillId="0" borderId="26" xfId="0" applyNumberFormat="1" applyFont="1" applyFill="1" applyBorder="1"/>
    <xf numFmtId="164" fontId="27" fillId="0" borderId="27" xfId="0" applyNumberFormat="1" applyFont="1" applyFill="1" applyBorder="1"/>
    <xf numFmtId="4" fontId="27" fillId="0" borderId="28" xfId="0" applyNumberFormat="1" applyFont="1" applyFill="1" applyBorder="1"/>
    <xf numFmtId="0" fontId="27" fillId="0" borderId="29" xfId="0" applyFont="1" applyFill="1" applyBorder="1" applyAlignment="1">
      <alignment horizontal="left"/>
    </xf>
    <xf numFmtId="4" fontId="27" fillId="0" borderId="29" xfId="0" applyNumberFormat="1" applyFont="1" applyFill="1" applyBorder="1"/>
    <xf numFmtId="0" fontId="22" fillId="0" borderId="13" xfId="0" applyFont="1" applyBorder="1" applyAlignment="1">
      <alignment horizontal="left"/>
    </xf>
    <xf numFmtId="0" fontId="22" fillId="0" borderId="13" xfId="0" applyFont="1" applyBorder="1" applyAlignment="1">
      <alignment horizontal="left" indent="1"/>
    </xf>
    <xf numFmtId="4" fontId="22" fillId="0" borderId="13" xfId="0" applyNumberFormat="1" applyFont="1" applyFill="1" applyBorder="1" applyAlignment="1">
      <alignment horizontal="right"/>
    </xf>
    <xf numFmtId="3" fontId="22" fillId="0" borderId="13" xfId="0" applyNumberFormat="1" applyFont="1" applyFill="1" applyBorder="1" applyAlignment="1">
      <alignment horizontal="right"/>
    </xf>
    <xf numFmtId="165" fontId="22" fillId="0" borderId="13" xfId="0" applyNumberFormat="1" applyFont="1" applyFill="1" applyBorder="1" applyAlignment="1">
      <alignment horizontal="right"/>
    </xf>
    <xf numFmtId="164" fontId="22" fillId="0" borderId="30" xfId="0" applyNumberFormat="1" applyFont="1" applyFill="1" applyBorder="1" applyAlignment="1">
      <alignment horizontal="right"/>
    </xf>
    <xf numFmtId="164" fontId="22" fillId="0" borderId="31" xfId="0" applyNumberFormat="1" applyFont="1" applyFill="1" applyBorder="1" applyAlignment="1">
      <alignment horizontal="right"/>
    </xf>
    <xf numFmtId="165" fontId="22" fillId="0" borderId="32" xfId="0" applyNumberFormat="1" applyFont="1" applyFill="1" applyBorder="1" applyAlignment="1">
      <alignment horizontal="right"/>
    </xf>
    <xf numFmtId="165" fontId="22" fillId="0" borderId="13" xfId="0" applyNumberFormat="1" applyFont="1" applyFill="1" applyBorder="1"/>
    <xf numFmtId="0" fontId="27" fillId="0" borderId="33" xfId="0" applyFont="1" applyFill="1" applyBorder="1" applyAlignment="1">
      <alignment horizontal="left"/>
    </xf>
    <xf numFmtId="0" fontId="27" fillId="0" borderId="11" xfId="0" applyFont="1" applyFill="1" applyBorder="1" applyAlignment="1">
      <alignment horizontal="left" indent="1"/>
    </xf>
    <xf numFmtId="4" fontId="27" fillId="0" borderId="11" xfId="0" applyNumberFormat="1" applyFont="1" applyFill="1" applyBorder="1"/>
    <xf numFmtId="3" fontId="27" fillId="0" borderId="11" xfId="0" applyNumberFormat="1" applyFont="1" applyFill="1" applyBorder="1"/>
    <xf numFmtId="165" fontId="27" fillId="0" borderId="34" xfId="0" applyNumberFormat="1" applyFont="1" applyFill="1" applyBorder="1"/>
    <xf numFmtId="164" fontId="27" fillId="0" borderId="35" xfId="0" applyNumberFormat="1" applyFont="1" applyFill="1" applyBorder="1"/>
    <xf numFmtId="164" fontId="27" fillId="0" borderId="36" xfId="0" applyNumberFormat="1" applyFont="1" applyFill="1" applyBorder="1"/>
    <xf numFmtId="165" fontId="27" fillId="0" borderId="12" xfId="0" applyNumberFormat="1" applyFont="1" applyFill="1" applyBorder="1"/>
    <xf numFmtId="4" fontId="27" fillId="0" borderId="12" xfId="0" applyNumberFormat="1" applyFont="1" applyFill="1" applyBorder="1"/>
    <xf numFmtId="4" fontId="27" fillId="0" borderId="12" xfId="0" applyNumberFormat="1" applyFont="1" applyFill="1" applyBorder="1" applyAlignment="1">
      <alignment horizontal="right"/>
    </xf>
    <xf numFmtId="0" fontId="27" fillId="0" borderId="24" xfId="0" applyFont="1" applyFill="1" applyBorder="1" applyAlignment="1">
      <alignment horizontal="left" indent="1"/>
    </xf>
    <xf numFmtId="165" fontId="27" fillId="0" borderId="24" xfId="0" applyNumberFormat="1" applyFont="1" applyFill="1" applyBorder="1"/>
    <xf numFmtId="0" fontId="27" fillId="0" borderId="13" xfId="0" applyFont="1" applyFill="1" applyBorder="1" applyAlignment="1">
      <alignment horizontal="left"/>
    </xf>
    <xf numFmtId="0" fontId="27" fillId="0" borderId="13" xfId="0" applyFont="1" applyFill="1" applyBorder="1" applyAlignment="1">
      <alignment horizontal="left" indent="1"/>
    </xf>
    <xf numFmtId="4" fontId="27" fillId="0" borderId="13" xfId="0" applyNumberFormat="1" applyFont="1" applyFill="1" applyBorder="1"/>
    <xf numFmtId="3" fontId="27" fillId="0" borderId="13" xfId="0" applyNumberFormat="1" applyFont="1" applyFill="1" applyBorder="1"/>
    <xf numFmtId="165" fontId="27" fillId="0" borderId="13" xfId="0" applyNumberFormat="1" applyFont="1" applyFill="1" applyBorder="1"/>
    <xf numFmtId="164" fontId="27" fillId="0" borderId="30" xfId="0" applyNumberFormat="1" applyFont="1" applyFill="1" applyBorder="1"/>
    <xf numFmtId="164" fontId="27" fillId="0" borderId="31" xfId="0" applyNumberFormat="1" applyFont="1" applyFill="1" applyBorder="1"/>
    <xf numFmtId="165" fontId="27" fillId="0" borderId="32" xfId="0" applyNumberFormat="1" applyFont="1" applyFill="1" applyBorder="1"/>
    <xf numFmtId="4" fontId="27" fillId="0" borderId="37" xfId="0" applyNumberFormat="1" applyFont="1" applyFill="1" applyBorder="1"/>
    <xf numFmtId="0" fontId="22" fillId="0" borderId="14" xfId="0" applyFont="1" applyBorder="1" applyAlignment="1">
      <alignment horizontal="left"/>
    </xf>
    <xf numFmtId="0" fontId="22" fillId="0" borderId="14" xfId="0" applyFont="1" applyBorder="1" applyAlignment="1">
      <alignment horizontal="left" indent="1"/>
    </xf>
    <xf numFmtId="4" fontId="22" fillId="0" borderId="14" xfId="0" applyNumberFormat="1" applyFont="1" applyBorder="1" applyAlignment="1">
      <alignment horizontal="right"/>
    </xf>
    <xf numFmtId="4" fontId="22" fillId="0" borderId="14" xfId="0" applyNumberFormat="1" applyFont="1" applyFill="1" applyBorder="1" applyAlignment="1">
      <alignment horizontal="right"/>
    </xf>
    <xf numFmtId="3" fontId="22" fillId="0" borderId="14" xfId="0" applyNumberFormat="1" applyFont="1" applyFill="1" applyBorder="1" applyAlignment="1">
      <alignment horizontal="right"/>
    </xf>
    <xf numFmtId="4" fontId="22" fillId="0" borderId="33" xfId="0" applyNumberFormat="1" applyFont="1" applyFill="1" applyBorder="1"/>
    <xf numFmtId="165" fontId="22" fillId="0" borderId="14" xfId="0" applyNumberFormat="1" applyFont="1" applyFill="1" applyBorder="1" applyAlignment="1">
      <alignment horizontal="right"/>
    </xf>
    <xf numFmtId="164" fontId="22" fillId="0" borderId="17" xfId="0" applyNumberFormat="1" applyFont="1" applyFill="1" applyBorder="1" applyAlignment="1">
      <alignment horizontal="right"/>
    </xf>
    <xf numFmtId="164" fontId="22" fillId="0" borderId="18" xfId="0" applyNumberFormat="1" applyFont="1" applyFill="1" applyBorder="1" applyAlignment="1">
      <alignment horizontal="right"/>
    </xf>
    <xf numFmtId="165" fontId="22" fillId="0" borderId="19" xfId="0" applyNumberFormat="1" applyFont="1" applyFill="1" applyBorder="1" applyAlignment="1">
      <alignment horizontal="right"/>
    </xf>
    <xf numFmtId="0" fontId="28" fillId="0" borderId="0" xfId="0" applyFont="1" applyBorder="1"/>
    <xf numFmtId="0" fontId="27" fillId="0" borderId="33" xfId="0" applyFont="1" applyFill="1" applyBorder="1" applyAlignment="1">
      <alignment horizontal="left" indent="1"/>
    </xf>
    <xf numFmtId="4" fontId="27" fillId="0" borderId="33" xfId="0" applyNumberFormat="1" applyFont="1" applyFill="1" applyBorder="1"/>
    <xf numFmtId="3" fontId="27" fillId="0" borderId="33" xfId="0" applyNumberFormat="1" applyFont="1" applyFill="1" applyBorder="1"/>
    <xf numFmtId="165" fontId="27" fillId="0" borderId="20" xfId="0" applyNumberFormat="1" applyFont="1" applyFill="1" applyBorder="1"/>
    <xf numFmtId="4" fontId="25" fillId="0" borderId="14" xfId="0" applyNumberFormat="1" applyFont="1" applyBorder="1"/>
    <xf numFmtId="3" fontId="25" fillId="0" borderId="14" xfId="0" applyNumberFormat="1" applyFont="1" applyFill="1" applyBorder="1"/>
    <xf numFmtId="165" fontId="25" fillId="0" borderId="14" xfId="0" applyNumberFormat="1" applyFont="1" applyFill="1" applyBorder="1"/>
    <xf numFmtId="4" fontId="22" fillId="0" borderId="33" xfId="0" applyNumberFormat="1" applyFont="1" applyBorder="1"/>
    <xf numFmtId="3" fontId="18" fillId="0" borderId="33" xfId="0" applyNumberFormat="1" applyFont="1" applyFill="1" applyBorder="1"/>
    <xf numFmtId="4" fontId="18" fillId="0" borderId="33" xfId="0" applyNumberFormat="1" applyFont="1" applyFill="1" applyBorder="1"/>
    <xf numFmtId="165" fontId="27" fillId="0" borderId="20" xfId="0" applyNumberFormat="1" applyFont="1" applyBorder="1"/>
    <xf numFmtId="4" fontId="27" fillId="0" borderId="20" xfId="0" applyNumberFormat="1" applyFont="1" applyBorder="1"/>
    <xf numFmtId="0" fontId="27" fillId="0" borderId="12" xfId="0" applyFont="1" applyFill="1" applyBorder="1" applyAlignment="1">
      <alignment horizontal="left"/>
    </xf>
    <xf numFmtId="0" fontId="27" fillId="0" borderId="12" xfId="0" applyFont="1" applyFill="1" applyBorder="1" applyAlignment="1">
      <alignment horizontal="left" indent="1"/>
    </xf>
    <xf numFmtId="4" fontId="22" fillId="0" borderId="12" xfId="0" applyNumberFormat="1" applyFont="1" applyBorder="1"/>
    <xf numFmtId="4" fontId="22" fillId="0" borderId="12" xfId="0" applyNumberFormat="1" applyFont="1" applyFill="1" applyBorder="1"/>
    <xf numFmtId="3" fontId="18" fillId="0" borderId="12" xfId="0" applyNumberFormat="1" applyFont="1" applyFill="1" applyBorder="1"/>
    <xf numFmtId="4" fontId="18" fillId="0" borderId="12" xfId="0" applyNumberFormat="1" applyFont="1" applyFill="1" applyBorder="1"/>
    <xf numFmtId="3" fontId="27" fillId="0" borderId="12" xfId="0" applyNumberFormat="1" applyFont="1" applyFill="1" applyBorder="1"/>
    <xf numFmtId="165" fontId="27" fillId="0" borderId="12" xfId="0" applyNumberFormat="1" applyFont="1" applyBorder="1"/>
    <xf numFmtId="4" fontId="27" fillId="0" borderId="12" xfId="0" applyNumberFormat="1" applyFont="1" applyBorder="1"/>
    <xf numFmtId="4" fontId="22" fillId="0" borderId="24" xfId="0" applyNumberFormat="1" applyFont="1" applyBorder="1"/>
    <xf numFmtId="4" fontId="22" fillId="0" borderId="24" xfId="0" applyNumberFormat="1" applyFont="1" applyFill="1" applyBorder="1"/>
    <xf numFmtId="3" fontId="18" fillId="0" borderId="24" xfId="0" applyNumberFormat="1" applyFont="1" applyFill="1" applyBorder="1"/>
    <xf numFmtId="4" fontId="18" fillId="0" borderId="24" xfId="0" applyNumberFormat="1" applyFont="1" applyFill="1" applyBorder="1"/>
    <xf numFmtId="165" fontId="27" fillId="0" borderId="24" xfId="0" applyNumberFormat="1" applyFont="1" applyBorder="1"/>
    <xf numFmtId="4" fontId="27" fillId="0" borderId="24" xfId="0" applyNumberFormat="1" applyFont="1" applyBorder="1"/>
    <xf numFmtId="4" fontId="27" fillId="0" borderId="24" xfId="0" applyNumberFormat="1" applyFont="1" applyBorder="1" applyAlignment="1">
      <alignment horizontal="right"/>
    </xf>
    <xf numFmtId="4" fontId="27" fillId="0" borderId="24" xfId="0" applyNumberFormat="1" applyFont="1" applyBorder="1" applyAlignment="1"/>
    <xf numFmtId="4" fontId="29" fillId="0" borderId="24" xfId="0" applyNumberFormat="1" applyFont="1" applyBorder="1" applyAlignment="1">
      <alignment horizontal="right"/>
    </xf>
    <xf numFmtId="4" fontId="27" fillId="0" borderId="24" xfId="0" applyNumberFormat="1" applyFont="1" applyFill="1" applyBorder="1" applyAlignment="1"/>
    <xf numFmtId="4" fontId="27" fillId="0" borderId="24" xfId="0" applyNumberFormat="1" applyFont="1" applyFill="1" applyBorder="1" applyAlignment="1">
      <alignment horizontal="right"/>
    </xf>
    <xf numFmtId="0" fontId="27" fillId="0" borderId="37" xfId="0" applyFont="1" applyFill="1" applyBorder="1" applyAlignment="1">
      <alignment horizontal="left"/>
    </xf>
    <xf numFmtId="0" fontId="27" fillId="0" borderId="37" xfId="0" applyFont="1" applyFill="1" applyBorder="1" applyAlignment="1">
      <alignment horizontal="left" indent="1"/>
    </xf>
    <xf numFmtId="4" fontId="27" fillId="0" borderId="37" xfId="0" applyNumberFormat="1" applyFont="1" applyFill="1" applyBorder="1" applyAlignment="1"/>
    <xf numFmtId="3" fontId="27" fillId="0" borderId="37" xfId="0" applyNumberFormat="1" applyFont="1" applyFill="1" applyBorder="1"/>
    <xf numFmtId="165" fontId="27" fillId="0" borderId="37" xfId="0" applyNumberFormat="1" applyFont="1" applyFill="1" applyBorder="1"/>
    <xf numFmtId="164" fontId="27" fillId="0" borderId="38" xfId="0" applyNumberFormat="1" applyFont="1" applyFill="1" applyBorder="1"/>
    <xf numFmtId="164" fontId="27" fillId="0" borderId="39" xfId="0" applyNumberFormat="1" applyFont="1" applyFill="1" applyBorder="1"/>
    <xf numFmtId="165" fontId="27" fillId="0" borderId="40" xfId="0" applyNumberFormat="1" applyFont="1" applyFill="1" applyBorder="1"/>
    <xf numFmtId="4" fontId="27" fillId="0" borderId="20" xfId="0" applyNumberFormat="1" applyFont="1" applyFill="1" applyBorder="1" applyAlignment="1">
      <alignment horizontal="center"/>
    </xf>
    <xf numFmtId="4" fontId="27" fillId="0" borderId="37" xfId="0" applyNumberFormat="1" applyFont="1" applyFill="1" applyBorder="1" applyAlignment="1">
      <alignment horizontal="right"/>
    </xf>
    <xf numFmtId="0" fontId="27" fillId="0" borderId="41" xfId="0" applyFont="1" applyFill="1" applyBorder="1" applyAlignment="1">
      <alignment horizontal="left"/>
    </xf>
    <xf numFmtId="0" fontId="27" fillId="0" borderId="41" xfId="0" applyFont="1" applyFill="1" applyBorder="1" applyAlignment="1">
      <alignment horizontal="left" indent="1"/>
    </xf>
    <xf numFmtId="4" fontId="27" fillId="0" borderId="41" xfId="0" applyNumberFormat="1" applyFont="1" applyFill="1" applyBorder="1"/>
    <xf numFmtId="4" fontId="27" fillId="0" borderId="41" xfId="0" applyNumberFormat="1" applyFont="1" applyFill="1" applyBorder="1" applyAlignment="1"/>
    <xf numFmtId="3" fontId="27" fillId="0" borderId="41" xfId="0" applyNumberFormat="1" applyFont="1" applyFill="1" applyBorder="1"/>
    <xf numFmtId="165" fontId="27" fillId="0" borderId="41" xfId="0" applyNumberFormat="1" applyFont="1" applyFill="1" applyBorder="1"/>
    <xf numFmtId="164" fontId="27" fillId="0" borderId="42" xfId="0" applyNumberFormat="1" applyFont="1" applyFill="1" applyBorder="1"/>
    <xf numFmtId="164" fontId="27" fillId="0" borderId="43" xfId="0" applyNumberFormat="1" applyFont="1" applyFill="1" applyBorder="1"/>
    <xf numFmtId="165" fontId="27" fillId="0" borderId="44" xfId="0" applyNumberFormat="1" applyFont="1" applyFill="1" applyBorder="1"/>
    <xf numFmtId="4" fontId="29" fillId="0" borderId="41" xfId="0" applyNumberFormat="1" applyFont="1" applyFill="1" applyBorder="1"/>
    <xf numFmtId="4" fontId="29" fillId="0" borderId="13" xfId="0" applyNumberFormat="1" applyFont="1" applyFill="1" applyBorder="1"/>
    <xf numFmtId="164" fontId="25" fillId="0" borderId="17" xfId="0" applyNumberFormat="1" applyFont="1" applyFill="1" applyBorder="1"/>
    <xf numFmtId="164" fontId="25" fillId="0" borderId="18" xfId="0" applyNumberFormat="1" applyFont="1" applyFill="1" applyBorder="1"/>
    <xf numFmtId="165" fontId="25" fillId="0" borderId="19" xfId="0" applyNumberFormat="1" applyFont="1" applyFill="1" applyBorder="1"/>
    <xf numFmtId="4" fontId="22" fillId="0" borderId="14" xfId="0" applyNumberFormat="1" applyFont="1" applyFill="1" applyBorder="1"/>
    <xf numFmtId="4" fontId="26" fillId="0" borderId="14" xfId="0" applyNumberFormat="1" applyFont="1" applyFill="1" applyBorder="1"/>
    <xf numFmtId="165" fontId="27" fillId="0" borderId="33" xfId="0" applyNumberFormat="1" applyFont="1" applyFill="1" applyBorder="1"/>
    <xf numFmtId="164" fontId="27" fillId="0" borderId="45" xfId="0" applyNumberFormat="1" applyFont="1" applyFill="1" applyBorder="1"/>
    <xf numFmtId="164" fontId="27" fillId="0" borderId="46" xfId="0" applyNumberFormat="1" applyFont="1" applyFill="1" applyBorder="1"/>
    <xf numFmtId="165" fontId="27" fillId="0" borderId="47" xfId="0" applyNumberFormat="1" applyFont="1" applyFill="1" applyBorder="1"/>
    <xf numFmtId="4" fontId="22" fillId="0" borderId="13" xfId="0" applyNumberFormat="1" applyFont="1" applyBorder="1" applyAlignment="1">
      <alignment horizontal="right"/>
    </xf>
    <xf numFmtId="0" fontId="27" fillId="0" borderId="11" xfId="0" applyFont="1" applyFill="1" applyBorder="1" applyAlignment="1">
      <alignment horizontal="left"/>
    </xf>
    <xf numFmtId="4" fontId="27" fillId="0" borderId="48" xfId="0" applyNumberFormat="1" applyFont="1" applyFill="1" applyBorder="1"/>
    <xf numFmtId="0" fontId="27" fillId="0" borderId="20" xfId="0" applyFont="1" applyFill="1" applyBorder="1" applyAlignment="1">
      <alignment horizontal="left" indent="1"/>
    </xf>
    <xf numFmtId="168" fontId="27" fillId="0" borderId="13" xfId="41" applyFont="1" applyFill="1" applyBorder="1" applyAlignment="1" applyProtection="1">
      <alignment horizontal="left" indent="1"/>
    </xf>
    <xf numFmtId="0" fontId="27" fillId="0" borderId="11" xfId="0" applyFont="1" applyBorder="1" applyAlignment="1">
      <alignment horizontal="left"/>
    </xf>
    <xf numFmtId="0" fontId="27" fillId="0" borderId="11" xfId="0" applyFont="1" applyBorder="1" applyAlignment="1">
      <alignment horizontal="left" indent="1"/>
    </xf>
    <xf numFmtId="4" fontId="22" fillId="0" borderId="11" xfId="0" applyNumberFormat="1" applyFont="1" applyBorder="1" applyAlignment="1">
      <alignment horizontal="right"/>
    </xf>
    <xf numFmtId="4" fontId="22" fillId="0" borderId="11" xfId="0" applyNumberFormat="1" applyFont="1" applyFill="1" applyBorder="1" applyAlignment="1">
      <alignment horizontal="right"/>
    </xf>
    <xf numFmtId="3" fontId="22" fillId="0" borderId="11" xfId="0" applyNumberFormat="1" applyFont="1" applyFill="1" applyBorder="1" applyAlignment="1">
      <alignment horizontal="right"/>
    </xf>
    <xf numFmtId="165" fontId="22" fillId="0" borderId="48" xfId="0" applyNumberFormat="1" applyFont="1" applyFill="1" applyBorder="1" applyAlignment="1">
      <alignment horizontal="right"/>
    </xf>
    <xf numFmtId="164" fontId="22" fillId="0" borderId="35" xfId="0" applyNumberFormat="1" applyFont="1" applyFill="1" applyBorder="1" applyAlignment="1">
      <alignment horizontal="right"/>
    </xf>
    <xf numFmtId="164" fontId="22" fillId="0" borderId="36" xfId="0" applyNumberFormat="1" applyFont="1" applyFill="1" applyBorder="1" applyAlignment="1">
      <alignment horizontal="right"/>
    </xf>
    <xf numFmtId="165" fontId="22" fillId="0" borderId="34" xfId="0" applyNumberFormat="1" applyFont="1" applyFill="1" applyBorder="1" applyAlignment="1">
      <alignment horizontal="right"/>
    </xf>
    <xf numFmtId="165" fontId="22" fillId="0" borderId="12" xfId="0" applyNumberFormat="1" applyFont="1" applyFill="1" applyBorder="1" applyAlignment="1">
      <alignment horizontal="right"/>
    </xf>
    <xf numFmtId="4" fontId="22" fillId="0" borderId="12" xfId="0" applyNumberFormat="1" applyFont="1" applyFill="1" applyBorder="1" applyAlignment="1">
      <alignment horizontal="right"/>
    </xf>
    <xf numFmtId="4" fontId="22" fillId="5" borderId="24" xfId="0" applyNumberFormat="1" applyFont="1" applyFill="1" applyBorder="1" applyAlignment="1">
      <alignment horizontal="center" vertical="center"/>
    </xf>
    <xf numFmtId="3" fontId="22" fillId="5" borderId="24" xfId="0" applyNumberFormat="1" applyFont="1" applyFill="1" applyBorder="1" applyAlignment="1">
      <alignment horizontal="center" vertical="center"/>
    </xf>
    <xf numFmtId="165" fontId="22" fillId="5" borderId="25" xfId="0" applyNumberFormat="1" applyFont="1" applyFill="1" applyBorder="1" applyAlignment="1">
      <alignment horizontal="center" vertical="center"/>
    </xf>
    <xf numFmtId="164" fontId="22" fillId="5" borderId="26" xfId="0" applyNumberFormat="1" applyFont="1" applyFill="1" applyBorder="1" applyAlignment="1">
      <alignment horizontal="center" vertical="center"/>
    </xf>
    <xf numFmtId="164" fontId="22" fillId="5" borderId="27" xfId="0" applyNumberFormat="1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left" indent="1"/>
    </xf>
    <xf numFmtId="3" fontId="18" fillId="5" borderId="24" xfId="0" applyNumberFormat="1" applyFont="1" applyFill="1" applyBorder="1" applyAlignment="1">
      <alignment horizontal="center"/>
    </xf>
    <xf numFmtId="165" fontId="18" fillId="5" borderId="25" xfId="0" applyNumberFormat="1" applyFont="1" applyFill="1" applyBorder="1" applyAlignment="1">
      <alignment horizontal="center"/>
    </xf>
    <xf numFmtId="164" fontId="18" fillId="5" borderId="26" xfId="0" applyNumberFormat="1" applyFont="1" applyFill="1" applyBorder="1" applyAlignment="1">
      <alignment horizontal="center"/>
    </xf>
    <xf numFmtId="164" fontId="18" fillId="5" borderId="27" xfId="0" applyNumberFormat="1" applyFont="1" applyFill="1" applyBorder="1" applyAlignment="1">
      <alignment horizontal="center"/>
    </xf>
    <xf numFmtId="0" fontId="27" fillId="0" borderId="24" xfId="0" applyFont="1" applyBorder="1" applyAlignment="1">
      <alignment horizontal="left"/>
    </xf>
    <xf numFmtId="164" fontId="22" fillId="0" borderId="15" xfId="0" applyNumberFormat="1" applyFont="1" applyFill="1" applyBorder="1" applyAlignment="1">
      <alignment horizontal="right"/>
    </xf>
    <xf numFmtId="165" fontId="22" fillId="0" borderId="49" xfId="0" applyNumberFormat="1" applyFont="1" applyFill="1" applyBorder="1" applyAlignment="1">
      <alignment horizontal="right"/>
    </xf>
    <xf numFmtId="4" fontId="22" fillId="0" borderId="49" xfId="0" applyNumberFormat="1" applyFont="1" applyFill="1" applyBorder="1" applyAlignment="1">
      <alignment horizontal="right"/>
    </xf>
    <xf numFmtId="4" fontId="22" fillId="0" borderId="50" xfId="0" applyNumberFormat="1" applyFont="1" applyFill="1" applyBorder="1" applyAlignment="1">
      <alignment horizontal="right"/>
    </xf>
    <xf numFmtId="0" fontId="27" fillId="0" borderId="14" xfId="0" applyFont="1" applyBorder="1" applyAlignment="1">
      <alignment horizontal="left"/>
    </xf>
    <xf numFmtId="0" fontId="27" fillId="0" borderId="14" xfId="0" applyFont="1" applyBorder="1" applyAlignment="1">
      <alignment horizontal="left" indent="1"/>
    </xf>
    <xf numFmtId="4" fontId="27" fillId="0" borderId="49" xfId="0" applyNumberFormat="1" applyFont="1" applyFill="1" applyBorder="1" applyAlignment="1">
      <alignment horizontal="right"/>
    </xf>
    <xf numFmtId="4" fontId="27" fillId="0" borderId="50" xfId="0" applyNumberFormat="1" applyFont="1" applyFill="1" applyBorder="1" applyAlignment="1">
      <alignment horizontal="right"/>
    </xf>
    <xf numFmtId="165" fontId="27" fillId="0" borderId="14" xfId="0" applyNumberFormat="1" applyFont="1" applyFill="1" applyBorder="1"/>
    <xf numFmtId="0" fontId="31" fillId="0" borderId="0" xfId="0" applyFont="1" applyBorder="1"/>
    <xf numFmtId="165" fontId="32" fillId="0" borderId="14" xfId="0" applyNumberFormat="1" applyFont="1" applyFill="1" applyBorder="1"/>
    <xf numFmtId="164" fontId="32" fillId="0" borderId="17" xfId="0" applyNumberFormat="1" applyFont="1" applyFill="1" applyBorder="1"/>
    <xf numFmtId="164" fontId="32" fillId="0" borderId="18" xfId="0" applyNumberFormat="1" applyFont="1" applyFill="1" applyBorder="1"/>
    <xf numFmtId="165" fontId="32" fillId="0" borderId="19" xfId="0" applyNumberFormat="1" applyFont="1" applyFill="1" applyBorder="1"/>
    <xf numFmtId="165" fontId="25" fillId="0" borderId="14" xfId="0" applyNumberFormat="1" applyFont="1" applyBorder="1"/>
    <xf numFmtId="0" fontId="27" fillId="0" borderId="33" xfId="0" applyFont="1" applyBorder="1" applyAlignment="1">
      <alignment horizontal="left"/>
    </xf>
    <xf numFmtId="0" fontId="27" fillId="0" borderId="33" xfId="0" applyFont="1" applyBorder="1" applyAlignment="1">
      <alignment horizontal="left" indent="1"/>
    </xf>
    <xf numFmtId="4" fontId="27" fillId="0" borderId="33" xfId="0" applyNumberFormat="1" applyFont="1" applyBorder="1"/>
    <xf numFmtId="165" fontId="27" fillId="0" borderId="33" xfId="0" applyNumberFormat="1" applyFont="1" applyBorder="1"/>
    <xf numFmtId="0" fontId="27" fillId="0" borderId="0" xfId="0" applyFont="1" applyBorder="1"/>
    <xf numFmtId="4" fontId="27" fillId="0" borderId="13" xfId="0" applyNumberFormat="1" applyFont="1" applyBorder="1"/>
    <xf numFmtId="164" fontId="22" fillId="0" borderId="30" xfId="0" applyNumberFormat="1" applyFont="1" applyFill="1" applyBorder="1"/>
    <xf numFmtId="164" fontId="22" fillId="0" borderId="31" xfId="0" applyNumberFormat="1" applyFont="1" applyFill="1" applyBorder="1"/>
    <xf numFmtId="165" fontId="22" fillId="0" borderId="32" xfId="0" applyNumberFormat="1" applyFont="1" applyFill="1" applyBorder="1"/>
    <xf numFmtId="165" fontId="22" fillId="0" borderId="13" xfId="0" applyNumberFormat="1" applyFont="1" applyBorder="1"/>
    <xf numFmtId="4" fontId="22" fillId="0" borderId="13" xfId="0" applyNumberFormat="1" applyFont="1" applyBorder="1"/>
    <xf numFmtId="164" fontId="22" fillId="0" borderId="10" xfId="0" applyNumberFormat="1" applyFont="1" applyFill="1" applyBorder="1" applyAlignment="1">
      <alignment horizontal="right"/>
    </xf>
    <xf numFmtId="165" fontId="22" fillId="0" borderId="50" xfId="0" applyNumberFormat="1" applyFont="1" applyFill="1" applyBorder="1" applyAlignment="1">
      <alignment horizontal="right"/>
    </xf>
    <xf numFmtId="4" fontId="22" fillId="0" borderId="13" xfId="0" applyNumberFormat="1" applyFont="1" applyFill="1" applyBorder="1"/>
    <xf numFmtId="4" fontId="22" fillId="0" borderId="50" xfId="0" applyNumberFormat="1" applyFont="1" applyFill="1" applyBorder="1"/>
    <xf numFmtId="4" fontId="22" fillId="0" borderId="29" xfId="0" applyNumberFormat="1" applyFont="1" applyFill="1" applyBorder="1" applyAlignment="1">
      <alignment horizontal="right"/>
    </xf>
    <xf numFmtId="0" fontId="25" fillId="0" borderId="14" xfId="0" applyFont="1" applyFill="1" applyBorder="1" applyAlignment="1">
      <alignment horizontal="left"/>
    </xf>
    <xf numFmtId="0" fontId="25" fillId="0" borderId="14" xfId="0" applyFont="1" applyFill="1" applyBorder="1" applyAlignment="1">
      <alignment horizontal="left" indent="1"/>
    </xf>
    <xf numFmtId="4" fontId="33" fillId="0" borderId="14" xfId="0" applyNumberFormat="1" applyFont="1" applyFill="1" applyBorder="1"/>
    <xf numFmtId="4" fontId="25" fillId="0" borderId="14" xfId="0" applyNumberFormat="1" applyFont="1" applyFill="1" applyBorder="1" applyAlignment="1">
      <alignment horizontal="right"/>
    </xf>
    <xf numFmtId="3" fontId="25" fillId="0" borderId="14" xfId="0" applyNumberFormat="1" applyFont="1" applyFill="1" applyBorder="1" applyAlignment="1">
      <alignment horizontal="right"/>
    </xf>
    <xf numFmtId="165" fontId="25" fillId="0" borderId="14" xfId="0" applyNumberFormat="1" applyFont="1" applyFill="1" applyBorder="1" applyAlignment="1">
      <alignment horizontal="right"/>
    </xf>
    <xf numFmtId="0" fontId="34" fillId="0" borderId="0" xfId="0" applyFont="1" applyFill="1" applyBorder="1"/>
    <xf numFmtId="0" fontId="18" fillId="0" borderId="0" xfId="0" applyFont="1" applyBorder="1" applyAlignment="1">
      <alignment horizontal="left" indent="1"/>
    </xf>
    <xf numFmtId="0" fontId="35" fillId="0" borderId="0" xfId="0" applyFont="1" applyBorder="1" applyAlignment="1">
      <alignment horizontal="right"/>
    </xf>
    <xf numFmtId="3" fontId="35" fillId="0" borderId="0" xfId="0" applyNumberFormat="1" applyFont="1" applyBorder="1"/>
    <xf numFmtId="4" fontId="35" fillId="0" borderId="0" xfId="0" applyNumberFormat="1" applyFont="1" applyBorder="1"/>
    <xf numFmtId="0" fontId="35" fillId="0" borderId="0" xfId="0" applyFont="1" applyBorder="1"/>
    <xf numFmtId="164" fontId="35" fillId="0" borderId="0" xfId="0" applyNumberFormat="1" applyFont="1" applyBorder="1"/>
    <xf numFmtId="165" fontId="35" fillId="0" borderId="0" xfId="0" applyNumberFormat="1" applyFont="1" applyBorder="1"/>
    <xf numFmtId="4" fontId="36" fillId="0" borderId="0" xfId="0" applyNumberFormat="1" applyFont="1" applyBorder="1"/>
    <xf numFmtId="3" fontId="36" fillId="0" borderId="0" xfId="0" applyNumberFormat="1" applyFont="1" applyBorder="1"/>
    <xf numFmtId="0" fontId="35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left" indent="1"/>
    </xf>
    <xf numFmtId="3" fontId="35" fillId="0" borderId="10" xfId="0" applyNumberFormat="1" applyFont="1" applyBorder="1"/>
    <xf numFmtId="4" fontId="35" fillId="0" borderId="10" xfId="0" applyNumberFormat="1" applyFont="1" applyBorder="1"/>
    <xf numFmtId="0" fontId="35" fillId="0" borderId="10" xfId="0" applyFont="1" applyBorder="1"/>
    <xf numFmtId="164" fontId="35" fillId="0" borderId="10" xfId="0" applyNumberFormat="1" applyFont="1" applyBorder="1"/>
    <xf numFmtId="165" fontId="35" fillId="0" borderId="10" xfId="0" applyNumberFormat="1" applyFont="1" applyBorder="1"/>
    <xf numFmtId="0" fontId="0" fillId="0" borderId="10" xfId="0" applyBorder="1"/>
    <xf numFmtId="4" fontId="36" fillId="0" borderId="10" xfId="0" applyNumberFormat="1" applyFont="1" applyBorder="1"/>
    <xf numFmtId="3" fontId="36" fillId="0" borderId="10" xfId="0" applyNumberFormat="1" applyFont="1" applyBorder="1"/>
    <xf numFmtId="0" fontId="35" fillId="0" borderId="0" xfId="0" applyFont="1" applyBorder="1" applyAlignment="1">
      <alignment vertical="center"/>
    </xf>
    <xf numFmtId="0" fontId="35" fillId="0" borderId="0" xfId="0" applyFont="1" applyFill="1" applyBorder="1"/>
    <xf numFmtId="4" fontId="38" fillId="0" borderId="0" xfId="0" applyNumberFormat="1" applyFont="1" applyBorder="1"/>
    <xf numFmtId="0" fontId="38" fillId="0" borderId="0" xfId="0" applyFont="1" applyBorder="1"/>
    <xf numFmtId="0" fontId="40" fillId="0" borderId="0" xfId="0" applyFont="1" applyBorder="1"/>
    <xf numFmtId="3" fontId="41" fillId="0" borderId="0" xfId="0" applyNumberFormat="1" applyFont="1" applyBorder="1"/>
    <xf numFmtId="0" fontId="41" fillId="0" borderId="0" xfId="0" applyFont="1" applyBorder="1"/>
    <xf numFmtId="3" fontId="40" fillId="0" borderId="0" xfId="0" applyNumberFormat="1" applyFont="1" applyBorder="1"/>
    <xf numFmtId="0" fontId="42" fillId="0" borderId="0" xfId="0" applyFont="1" applyBorder="1"/>
    <xf numFmtId="0" fontId="22" fillId="0" borderId="0" xfId="0" applyFont="1" applyFill="1" applyBorder="1"/>
    <xf numFmtId="0" fontId="37" fillId="0" borderId="0" xfId="0" applyFont="1" applyFill="1" applyBorder="1"/>
    <xf numFmtId="0" fontId="39" fillId="0" borderId="0" xfId="0" applyFont="1" applyBorder="1"/>
    <xf numFmtId="0" fontId="29" fillId="0" borderId="0" xfId="0" applyFont="1" applyBorder="1"/>
    <xf numFmtId="0" fontId="43" fillId="0" borderId="0" xfId="0" applyFont="1" applyBorder="1"/>
    <xf numFmtId="0" fontId="37" fillId="0" borderId="0" xfId="0" applyFont="1" applyBorder="1"/>
    <xf numFmtId="0" fontId="30" fillId="0" borderId="0" xfId="0" applyFont="1" applyBorder="1"/>
    <xf numFmtId="0" fontId="44" fillId="0" borderId="0" xfId="0" applyFont="1" applyBorder="1"/>
    <xf numFmtId="0" fontId="18" fillId="0" borderId="0" xfId="0" applyFont="1" applyBorder="1" applyAlignment="1">
      <alignment horizontal="center"/>
    </xf>
    <xf numFmtId="3" fontId="38" fillId="0" borderId="0" xfId="0" applyNumberFormat="1" applyFont="1" applyBorder="1"/>
    <xf numFmtId="164" fontId="38" fillId="0" borderId="0" xfId="0" applyNumberFormat="1" applyFont="1" applyBorder="1"/>
    <xf numFmtId="165" fontId="38" fillId="0" borderId="0" xfId="0" applyNumberFormat="1" applyFont="1" applyBorder="1"/>
    <xf numFmtId="0" fontId="36" fillId="0" borderId="0" xfId="0" applyFont="1" applyBorder="1"/>
    <xf numFmtId="4" fontId="45" fillId="0" borderId="0" xfId="0" applyNumberFormat="1" applyFont="1" applyBorder="1"/>
    <xf numFmtId="3" fontId="45" fillId="0" borderId="0" xfId="0" applyNumberFormat="1" applyFont="1" applyBorder="1"/>
    <xf numFmtId="164" fontId="45" fillId="0" borderId="0" xfId="0" applyNumberFormat="1" applyFont="1" applyBorder="1"/>
    <xf numFmtId="165" fontId="45" fillId="0" borderId="0" xfId="0" applyNumberFormat="1" applyFont="1" applyBorder="1"/>
    <xf numFmtId="0" fontId="46" fillId="0" borderId="0" xfId="0" applyFont="1"/>
    <xf numFmtId="0" fontId="45" fillId="0" borderId="0" xfId="0" applyFont="1" applyBorder="1"/>
    <xf numFmtId="4" fontId="47" fillId="0" borderId="0" xfId="0" applyNumberFormat="1" applyFont="1" applyBorder="1"/>
    <xf numFmtId="3" fontId="47" fillId="0" borderId="0" xfId="0" applyNumberFormat="1" applyFont="1" applyBorder="1"/>
    <xf numFmtId="164" fontId="47" fillId="0" borderId="0" xfId="0" applyNumberFormat="1" applyFont="1" applyBorder="1"/>
    <xf numFmtId="165" fontId="47" fillId="0" borderId="0" xfId="0" applyNumberFormat="1" applyFont="1" applyBorder="1"/>
    <xf numFmtId="0" fontId="47" fillId="0" borderId="0" xfId="0" applyFont="1" applyBorder="1"/>
    <xf numFmtId="165" fontId="27" fillId="0" borderId="51" xfId="0" applyNumberFormat="1" applyFont="1" applyFill="1" applyBorder="1"/>
    <xf numFmtId="0" fontId="27" fillId="0" borderId="52" xfId="0" applyFont="1" applyFill="1" applyBorder="1" applyAlignment="1">
      <alignment horizontal="left"/>
    </xf>
    <xf numFmtId="0" fontId="27" fillId="0" borderId="52" xfId="0" applyFont="1" applyBorder="1" applyAlignment="1">
      <alignment horizontal="left" indent="1"/>
    </xf>
    <xf numFmtId="4" fontId="27" fillId="0" borderId="52" xfId="0" applyNumberFormat="1" applyFont="1" applyFill="1" applyBorder="1"/>
    <xf numFmtId="4" fontId="27" fillId="0" borderId="53" xfId="0" applyNumberFormat="1" applyFont="1" applyFill="1" applyBorder="1"/>
    <xf numFmtId="3" fontId="27" fillId="0" borderId="52" xfId="0" applyNumberFormat="1" applyFont="1" applyFill="1" applyBorder="1"/>
    <xf numFmtId="165" fontId="27" fillId="0" borderId="54" xfId="0" applyNumberFormat="1" applyFont="1" applyFill="1" applyBorder="1"/>
    <xf numFmtId="164" fontId="27" fillId="0" borderId="55" xfId="0" applyNumberFormat="1" applyFont="1" applyFill="1" applyBorder="1"/>
    <xf numFmtId="164" fontId="27" fillId="0" borderId="56" xfId="0" applyNumberFormat="1" applyFont="1" applyFill="1" applyBorder="1"/>
    <xf numFmtId="168" fontId="27" fillId="0" borderId="24" xfId="41" applyFont="1" applyFill="1" applyBorder="1" applyAlignment="1" applyProtection="1">
      <alignment horizontal="left" indent="1"/>
    </xf>
    <xf numFmtId="4" fontId="25" fillId="0" borderId="11" xfId="0" applyNumberFormat="1" applyFont="1" applyBorder="1"/>
    <xf numFmtId="4" fontId="25" fillId="0" borderId="11" xfId="0" applyNumberFormat="1" applyFont="1" applyFill="1" applyBorder="1"/>
    <xf numFmtId="3" fontId="25" fillId="0" borderId="11" xfId="0" applyNumberFormat="1" applyFont="1" applyFill="1" applyBorder="1"/>
    <xf numFmtId="165" fontId="25" fillId="0" borderId="48" xfId="0" applyNumberFormat="1" applyFont="1" applyFill="1" applyBorder="1"/>
    <xf numFmtId="165" fontId="25" fillId="0" borderId="0" xfId="0" applyNumberFormat="1" applyFont="1" applyFill="1" applyBorder="1"/>
    <xf numFmtId="165" fontId="25" fillId="0" borderId="12" xfId="0" applyNumberFormat="1" applyFont="1" applyFill="1" applyBorder="1"/>
    <xf numFmtId="4" fontId="25" fillId="0" borderId="12" xfId="0" applyNumberFormat="1" applyFont="1" applyFill="1" applyBorder="1"/>
    <xf numFmtId="165" fontId="26" fillId="0" borderId="12" xfId="0" applyNumberFormat="1" applyFont="1" applyFill="1" applyBorder="1"/>
    <xf numFmtId="0" fontId="22" fillId="0" borderId="11" xfId="0" applyFont="1" applyBorder="1" applyAlignment="1">
      <alignment horizontal="left" indent="1"/>
    </xf>
    <xf numFmtId="0" fontId="22" fillId="0" borderId="11" xfId="0" applyFont="1" applyBorder="1" applyAlignment="1">
      <alignment horizontal="left"/>
    </xf>
    <xf numFmtId="165" fontId="22" fillId="0" borderId="57" xfId="0" applyNumberFormat="1" applyFont="1" applyFill="1" applyBorder="1"/>
    <xf numFmtId="3" fontId="27" fillId="0" borderId="0" xfId="0" applyNumberFormat="1" applyFont="1" applyFill="1" applyBorder="1"/>
    <xf numFmtId="0" fontId="18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 indent="1"/>
    </xf>
    <xf numFmtId="4" fontId="27" fillId="0" borderId="14" xfId="0" applyNumberFormat="1" applyFont="1" applyFill="1" applyBorder="1" applyAlignment="1">
      <alignment horizontal="right"/>
    </xf>
    <xf numFmtId="0" fontId="27" fillId="0" borderId="13" xfId="0" applyFont="1" applyBorder="1" applyAlignment="1">
      <alignment horizontal="left" indent="1"/>
    </xf>
    <xf numFmtId="165" fontId="27" fillId="0" borderId="50" xfId="0" applyNumberFormat="1" applyFont="1" applyFill="1" applyBorder="1"/>
    <xf numFmtId="0" fontId="22" fillId="0" borderId="12" xfId="0" applyFont="1" applyFill="1" applyBorder="1" applyAlignment="1">
      <alignment horizontal="left"/>
    </xf>
    <xf numFmtId="0" fontId="22" fillId="0" borderId="12" xfId="0" applyFont="1" applyFill="1" applyBorder="1" applyAlignment="1">
      <alignment horizontal="left" indent="1"/>
    </xf>
    <xf numFmtId="4" fontId="22" fillId="0" borderId="12" xfId="0" applyNumberFormat="1" applyFont="1" applyBorder="1" applyAlignment="1">
      <alignment horizontal="right"/>
    </xf>
    <xf numFmtId="3" fontId="22" fillId="0" borderId="12" xfId="0" applyNumberFormat="1" applyFont="1" applyFill="1" applyBorder="1" applyAlignment="1">
      <alignment horizontal="right"/>
    </xf>
    <xf numFmtId="165" fontId="22" fillId="0" borderId="12" xfId="0" applyNumberFormat="1" applyFont="1" applyFill="1" applyBorder="1"/>
    <xf numFmtId="0" fontId="22" fillId="0" borderId="58" xfId="0" applyFont="1" applyFill="1" applyBorder="1" applyAlignment="1">
      <alignment horizontal="left"/>
    </xf>
    <xf numFmtId="0" fontId="22" fillId="0" borderId="58" xfId="0" applyFont="1" applyFill="1" applyBorder="1" applyAlignment="1">
      <alignment horizontal="left" indent="1"/>
    </xf>
    <xf numFmtId="4" fontId="22" fillId="0" borderId="58" xfId="0" applyNumberFormat="1" applyFont="1" applyBorder="1" applyAlignment="1">
      <alignment horizontal="right"/>
    </xf>
    <xf numFmtId="4" fontId="22" fillId="0" borderId="58" xfId="0" applyNumberFormat="1" applyFont="1" applyFill="1" applyBorder="1" applyAlignment="1">
      <alignment horizontal="right"/>
    </xf>
    <xf numFmtId="3" fontId="22" fillId="0" borderId="58" xfId="0" applyNumberFormat="1" applyFont="1" applyFill="1" applyBorder="1" applyAlignment="1">
      <alignment horizontal="right"/>
    </xf>
    <xf numFmtId="165" fontId="22" fillId="0" borderId="58" xfId="0" applyNumberFormat="1" applyFont="1" applyFill="1" applyBorder="1" applyAlignment="1">
      <alignment horizontal="right"/>
    </xf>
    <xf numFmtId="164" fontId="22" fillId="0" borderId="58" xfId="0" applyNumberFormat="1" applyFont="1" applyFill="1" applyBorder="1" applyAlignment="1">
      <alignment horizontal="right"/>
    </xf>
    <xf numFmtId="165" fontId="22" fillId="0" borderId="58" xfId="0" applyNumberFormat="1" applyFont="1" applyFill="1" applyBorder="1"/>
    <xf numFmtId="0" fontId="27" fillId="0" borderId="58" xfId="0" applyFont="1" applyBorder="1" applyAlignment="1">
      <alignment horizontal="left"/>
    </xf>
    <xf numFmtId="0" fontId="18" fillId="0" borderId="58" xfId="0" applyFont="1" applyFill="1" applyBorder="1" applyAlignment="1">
      <alignment horizontal="right"/>
    </xf>
    <xf numFmtId="0" fontId="27" fillId="0" borderId="58" xfId="0" applyFont="1" applyBorder="1"/>
    <xf numFmtId="4" fontId="27" fillId="0" borderId="58" xfId="0" applyNumberFormat="1" applyFont="1" applyBorder="1"/>
    <xf numFmtId="3" fontId="27" fillId="0" borderId="58" xfId="0" applyNumberFormat="1" applyFont="1" applyBorder="1"/>
    <xf numFmtId="164" fontId="27" fillId="0" borderId="58" xfId="0" applyNumberFormat="1" applyFont="1" applyBorder="1"/>
    <xf numFmtId="10" fontId="27" fillId="0" borderId="58" xfId="0" applyNumberFormat="1" applyFont="1" applyBorder="1"/>
    <xf numFmtId="4" fontId="27" fillId="0" borderId="0" xfId="0" applyNumberFormat="1" applyFont="1" applyFill="1" applyBorder="1"/>
    <xf numFmtId="0" fontId="27" fillId="0" borderId="59" xfId="0" applyFont="1" applyFill="1" applyBorder="1" applyAlignment="1">
      <alignment horizontal="left"/>
    </xf>
    <xf numFmtId="0" fontId="27" fillId="0" borderId="59" xfId="0" applyFont="1" applyFill="1" applyBorder="1" applyAlignment="1">
      <alignment horizontal="left" indent="1"/>
    </xf>
    <xf numFmtId="4" fontId="27" fillId="0" borderId="59" xfId="0" applyNumberFormat="1" applyFont="1" applyFill="1" applyBorder="1"/>
    <xf numFmtId="3" fontId="27" fillId="0" borderId="59" xfId="0" applyNumberFormat="1" applyFont="1" applyFill="1" applyBorder="1"/>
    <xf numFmtId="165" fontId="27" fillId="0" borderId="60" xfId="0" applyNumberFormat="1" applyFont="1" applyFill="1" applyBorder="1"/>
    <xf numFmtId="164" fontId="27" fillId="0" borderId="61" xfId="0" applyNumberFormat="1" applyFont="1" applyFill="1" applyBorder="1"/>
    <xf numFmtId="164" fontId="27" fillId="0" borderId="62" xfId="0" applyNumberFormat="1" applyFont="1" applyFill="1" applyBorder="1"/>
    <xf numFmtId="165" fontId="27" fillId="0" borderId="63" xfId="0" applyNumberFormat="1" applyFont="1" applyFill="1" applyBorder="1"/>
    <xf numFmtId="165" fontId="27" fillId="0" borderId="59" xfId="0" applyNumberFormat="1" applyFont="1" applyFill="1" applyBorder="1"/>
    <xf numFmtId="0" fontId="18" fillId="0" borderId="0" xfId="0" applyFont="1" applyFill="1" applyBorder="1"/>
    <xf numFmtId="0" fontId="27" fillId="0" borderId="64" xfId="0" applyFont="1" applyBorder="1" applyAlignment="1">
      <alignment horizontal="left"/>
    </xf>
    <xf numFmtId="0" fontId="27" fillId="0" borderId="64" xfId="0" applyFont="1" applyBorder="1" applyAlignment="1">
      <alignment horizontal="left" indent="1"/>
    </xf>
    <xf numFmtId="4" fontId="27" fillId="0" borderId="64" xfId="0" applyNumberFormat="1" applyFont="1" applyBorder="1"/>
    <xf numFmtId="4" fontId="27" fillId="0" borderId="64" xfId="0" applyNumberFormat="1" applyFont="1" applyFill="1" applyBorder="1"/>
    <xf numFmtId="3" fontId="27" fillId="0" borderId="64" xfId="0" applyNumberFormat="1" applyFont="1" applyFill="1" applyBorder="1"/>
    <xf numFmtId="165" fontId="27" fillId="0" borderId="64" xfId="0" applyNumberFormat="1" applyFont="1" applyFill="1" applyBorder="1"/>
    <xf numFmtId="164" fontId="27" fillId="0" borderId="65" xfId="0" applyNumberFormat="1" applyFont="1" applyFill="1" applyBorder="1"/>
    <xf numFmtId="164" fontId="27" fillId="0" borderId="66" xfId="0" applyNumberFormat="1" applyFont="1" applyFill="1" applyBorder="1"/>
    <xf numFmtId="165" fontId="27" fillId="0" borderId="67" xfId="0" applyNumberFormat="1" applyFont="1" applyFill="1" applyBorder="1"/>
    <xf numFmtId="165" fontId="27" fillId="0" borderId="64" xfId="0" applyNumberFormat="1" applyFont="1" applyBorder="1"/>
    <xf numFmtId="0" fontId="48" fillId="0" borderId="0" xfId="0" applyFont="1" applyBorder="1"/>
    <xf numFmtId="4" fontId="22" fillId="0" borderId="59" xfId="0" applyNumberFormat="1" applyFont="1" applyFill="1" applyBorder="1" applyAlignment="1">
      <alignment horizontal="right"/>
    </xf>
    <xf numFmtId="0" fontId="27" fillId="0" borderId="52" xfId="0" applyFont="1" applyFill="1" applyBorder="1" applyAlignment="1">
      <alignment horizontal="left" indent="1"/>
    </xf>
    <xf numFmtId="165" fontId="27" fillId="0" borderId="11" xfId="0" applyNumberFormat="1" applyFont="1" applyFill="1" applyBorder="1"/>
    <xf numFmtId="164" fontId="27" fillId="0" borderId="68" xfId="0" applyNumberFormat="1" applyFont="1" applyFill="1" applyBorder="1"/>
    <xf numFmtId="164" fontId="27" fillId="0" borderId="69" xfId="0" applyNumberFormat="1" applyFont="1" applyFill="1" applyBorder="1"/>
    <xf numFmtId="165" fontId="27" fillId="0" borderId="70" xfId="0" applyNumberFormat="1" applyFont="1" applyFill="1" applyBorder="1"/>
    <xf numFmtId="4" fontId="27" fillId="0" borderId="71" xfId="0" applyNumberFormat="1" applyFont="1" applyFill="1" applyBorder="1"/>
    <xf numFmtId="0" fontId="22" fillId="0" borderId="59" xfId="0" applyFont="1" applyBorder="1" applyAlignment="1">
      <alignment horizontal="left"/>
    </xf>
    <xf numFmtId="0" fontId="22" fillId="0" borderId="59" xfId="0" applyFont="1" applyBorder="1" applyAlignment="1">
      <alignment horizontal="left" indent="1"/>
    </xf>
    <xf numFmtId="4" fontId="22" fillId="0" borderId="59" xfId="0" applyNumberFormat="1" applyFont="1" applyBorder="1" applyAlignment="1">
      <alignment horizontal="right"/>
    </xf>
    <xf numFmtId="3" fontId="22" fillId="0" borderId="59" xfId="0" applyNumberFormat="1" applyFont="1" applyFill="1" applyBorder="1" applyAlignment="1">
      <alignment horizontal="right"/>
    </xf>
    <xf numFmtId="165" fontId="22" fillId="0" borderId="59" xfId="0" applyNumberFormat="1" applyFont="1" applyFill="1" applyBorder="1" applyAlignment="1">
      <alignment horizontal="right"/>
    </xf>
    <xf numFmtId="164" fontId="22" fillId="0" borderId="61" xfId="0" applyNumberFormat="1" applyFont="1" applyFill="1" applyBorder="1" applyAlignment="1">
      <alignment horizontal="right"/>
    </xf>
    <xf numFmtId="164" fontId="22" fillId="0" borderId="62" xfId="0" applyNumberFormat="1" applyFont="1" applyFill="1" applyBorder="1" applyAlignment="1">
      <alignment horizontal="right"/>
    </xf>
    <xf numFmtId="165" fontId="22" fillId="0" borderId="63" xfId="0" applyNumberFormat="1" applyFont="1" applyFill="1" applyBorder="1" applyAlignment="1">
      <alignment horizontal="right"/>
    </xf>
    <xf numFmtId="165" fontId="22" fillId="0" borderId="59" xfId="0" applyNumberFormat="1" applyFont="1" applyFill="1" applyBorder="1"/>
    <xf numFmtId="0" fontId="18" fillId="0" borderId="72" xfId="0" applyFont="1" applyFill="1" applyBorder="1" applyAlignment="1">
      <alignment horizontal="left" indent="1"/>
    </xf>
    <xf numFmtId="0" fontId="18" fillId="0" borderId="72" xfId="0" applyFont="1" applyBorder="1"/>
    <xf numFmtId="4" fontId="18" fillId="0" borderId="72" xfId="0" applyNumberFormat="1" applyFont="1" applyBorder="1"/>
    <xf numFmtId="3" fontId="18" fillId="0" borderId="72" xfId="0" applyNumberFormat="1" applyFont="1" applyBorder="1"/>
    <xf numFmtId="0" fontId="18" fillId="0" borderId="73" xfId="0" applyFont="1" applyBorder="1" applyAlignment="1">
      <alignment horizontal="left" indent="1"/>
    </xf>
    <xf numFmtId="0" fontId="37" fillId="0" borderId="74" xfId="0" applyFont="1" applyBorder="1"/>
    <xf numFmtId="4" fontId="18" fillId="0" borderId="73" xfId="0" applyNumberFormat="1" applyFont="1" applyBorder="1"/>
    <xf numFmtId="3" fontId="29" fillId="0" borderId="0" xfId="0" applyNumberFormat="1" applyFont="1" applyFill="1" applyBorder="1"/>
    <xf numFmtId="4" fontId="27" fillId="0" borderId="75" xfId="0" applyNumberFormat="1" applyFont="1" applyFill="1" applyBorder="1"/>
    <xf numFmtId="4" fontId="27" fillId="17" borderId="11" xfId="0" applyNumberFormat="1" applyFont="1" applyFill="1" applyBorder="1"/>
    <xf numFmtId="3" fontId="27" fillId="17" borderId="11" xfId="0" applyNumberFormat="1" applyFont="1" applyFill="1" applyBorder="1"/>
    <xf numFmtId="165" fontId="27" fillId="17" borderId="34" xfId="0" applyNumberFormat="1" applyFont="1" applyFill="1" applyBorder="1"/>
    <xf numFmtId="164" fontId="27" fillId="17" borderId="35" xfId="0" applyNumberFormat="1" applyFont="1" applyFill="1" applyBorder="1"/>
    <xf numFmtId="164" fontId="27" fillId="17" borderId="36" xfId="0" applyNumberFormat="1" applyFont="1" applyFill="1" applyBorder="1"/>
    <xf numFmtId="165" fontId="27" fillId="17" borderId="12" xfId="0" applyNumberFormat="1" applyFont="1" applyFill="1" applyBorder="1"/>
    <xf numFmtId="4" fontId="27" fillId="17" borderId="12" xfId="0" applyNumberFormat="1" applyFont="1" applyFill="1" applyBorder="1"/>
    <xf numFmtId="4" fontId="27" fillId="17" borderId="12" xfId="0" applyNumberFormat="1" applyFont="1" applyFill="1" applyBorder="1" applyAlignment="1">
      <alignment horizontal="right"/>
    </xf>
    <xf numFmtId="4" fontId="27" fillId="17" borderId="12" xfId="0" applyNumberFormat="1" applyFont="1" applyFill="1" applyBorder="1" applyAlignment="1">
      <alignment horizontal="center"/>
    </xf>
    <xf numFmtId="4" fontId="27" fillId="17" borderId="24" xfId="0" applyNumberFormat="1" applyFont="1" applyFill="1" applyBorder="1"/>
    <xf numFmtId="4" fontId="27" fillId="17" borderId="20" xfId="0" applyNumberFormat="1" applyFont="1" applyFill="1" applyBorder="1"/>
    <xf numFmtId="4" fontId="27" fillId="17" borderId="13" xfId="0" applyNumberFormat="1" applyFont="1" applyFill="1" applyBorder="1"/>
    <xf numFmtId="3" fontId="27" fillId="17" borderId="13" xfId="0" applyNumberFormat="1" applyFont="1" applyFill="1" applyBorder="1"/>
    <xf numFmtId="165" fontId="27" fillId="17" borderId="13" xfId="0" applyNumberFormat="1" applyFont="1" applyFill="1" applyBorder="1"/>
    <xf numFmtId="164" fontId="27" fillId="17" borderId="30" xfId="0" applyNumberFormat="1" applyFont="1" applyFill="1" applyBorder="1"/>
    <xf numFmtId="164" fontId="27" fillId="17" borderId="31" xfId="0" applyNumberFormat="1" applyFont="1" applyFill="1" applyBorder="1"/>
    <xf numFmtId="165" fontId="27" fillId="17" borderId="32" xfId="0" applyNumberFormat="1" applyFont="1" applyFill="1" applyBorder="1"/>
    <xf numFmtId="4" fontId="38" fillId="17" borderId="50" xfId="0" applyNumberFormat="1" applyFont="1" applyFill="1" applyBorder="1" applyAlignment="1">
      <alignment horizontal="right"/>
    </xf>
    <xf numFmtId="4" fontId="38" fillId="0" borderId="0" xfId="0" applyNumberFormat="1" applyFont="1" applyBorder="1" applyAlignment="1">
      <alignment horizontal="right"/>
    </xf>
    <xf numFmtId="4" fontId="27" fillId="0" borderId="24" xfId="41" applyNumberFormat="1" applyFont="1" applyFill="1" applyBorder="1" applyAlignment="1">
      <alignment horizontal="right"/>
    </xf>
    <xf numFmtId="4" fontId="27" fillId="0" borderId="52" xfId="41" applyNumberFormat="1" applyFont="1" applyFill="1" applyBorder="1" applyAlignment="1">
      <alignment horizontal="right"/>
    </xf>
    <xf numFmtId="4" fontId="25" fillId="17" borderId="11" xfId="0" applyNumberFormat="1" applyFont="1" applyFill="1" applyBorder="1"/>
    <xf numFmtId="3" fontId="25" fillId="17" borderId="11" xfId="0" applyNumberFormat="1" applyFont="1" applyFill="1" applyBorder="1"/>
    <xf numFmtId="165" fontId="25" fillId="17" borderId="48" xfId="0" applyNumberFormat="1" applyFont="1" applyFill="1" applyBorder="1"/>
    <xf numFmtId="165" fontId="25" fillId="17" borderId="0" xfId="0" applyNumberFormat="1" applyFont="1" applyFill="1" applyBorder="1"/>
    <xf numFmtId="165" fontId="25" fillId="17" borderId="12" xfId="0" applyNumberFormat="1" applyFont="1" applyFill="1" applyBorder="1"/>
    <xf numFmtId="4" fontId="25" fillId="17" borderId="12" xfId="0" applyNumberFormat="1" applyFont="1" applyFill="1" applyBorder="1"/>
    <xf numFmtId="165" fontId="26" fillId="17" borderId="12" xfId="0" applyNumberFormat="1" applyFont="1" applyFill="1" applyBorder="1"/>
    <xf numFmtId="0" fontId="27" fillId="0" borderId="74" xfId="0" applyFont="1" applyBorder="1"/>
    <xf numFmtId="4" fontId="0" fillId="0" borderId="0" xfId="0" applyNumberFormat="1"/>
    <xf numFmtId="0" fontId="52" fillId="0" borderId="0" xfId="0" applyFont="1"/>
    <xf numFmtId="4" fontId="52" fillId="0" borderId="0" xfId="0" applyNumberFormat="1" applyFont="1"/>
    <xf numFmtId="4" fontId="51" fillId="0" borderId="0" xfId="0" applyNumberFormat="1" applyFont="1"/>
    <xf numFmtId="0" fontId="51" fillId="0" borderId="58" xfId="0" applyFont="1" applyBorder="1"/>
    <xf numFmtId="0" fontId="52" fillId="0" borderId="58" xfId="0" applyFont="1" applyBorder="1"/>
    <xf numFmtId="0" fontId="0" fillId="0" borderId="58" xfId="0" applyBorder="1"/>
    <xf numFmtId="4" fontId="52" fillId="0" borderId="58" xfId="0" applyNumberFormat="1" applyFont="1" applyBorder="1"/>
    <xf numFmtId="4" fontId="51" fillId="0" borderId="58" xfId="0" applyNumberFormat="1" applyFont="1" applyBorder="1"/>
    <xf numFmtId="4" fontId="50" fillId="0" borderId="58" xfId="0" applyNumberFormat="1" applyFont="1" applyBorder="1"/>
    <xf numFmtId="0" fontId="50" fillId="0" borderId="58" xfId="0" applyFont="1" applyBorder="1"/>
    <xf numFmtId="0" fontId="51" fillId="17" borderId="58" xfId="0" applyFont="1" applyFill="1" applyBorder="1" applyAlignment="1">
      <alignment wrapText="1"/>
    </xf>
    <xf numFmtId="0" fontId="51" fillId="17" borderId="58" xfId="0" applyFont="1" applyFill="1" applyBorder="1"/>
    <xf numFmtId="0" fontId="51" fillId="18" borderId="58" xfId="0" applyFont="1" applyFill="1" applyBorder="1" applyAlignment="1">
      <alignment wrapText="1"/>
    </xf>
    <xf numFmtId="4" fontId="51" fillId="19" borderId="73" xfId="0" applyNumberFormat="1" applyFont="1" applyFill="1" applyBorder="1"/>
    <xf numFmtId="4" fontId="51" fillId="19" borderId="58" xfId="0" applyNumberFormat="1" applyFont="1" applyFill="1" applyBorder="1"/>
    <xf numFmtId="165" fontId="27" fillId="0" borderId="76" xfId="0" applyNumberFormat="1" applyFont="1" applyFill="1" applyBorder="1"/>
    <xf numFmtId="4" fontId="27" fillId="0" borderId="58" xfId="0" applyNumberFormat="1" applyFont="1" applyFill="1" applyBorder="1"/>
    <xf numFmtId="4" fontId="18" fillId="0" borderId="0" xfId="0" applyNumberFormat="1" applyFont="1" applyFill="1" applyBorder="1"/>
    <xf numFmtId="0" fontId="49" fillId="0" borderId="0" xfId="0" applyFont="1" applyFill="1" applyBorder="1"/>
    <xf numFmtId="4" fontId="49" fillId="0" borderId="0" xfId="0" applyNumberFormat="1" applyFont="1" applyFill="1" applyBorder="1"/>
    <xf numFmtId="164" fontId="22" fillId="5" borderId="13" xfId="0" applyNumberFormat="1" applyFont="1" applyFill="1" applyBorder="1" applyAlignment="1">
      <alignment horizontal="center" vertical="center" wrapText="1" shrinkToFit="1"/>
    </xf>
    <xf numFmtId="3" fontId="22" fillId="5" borderId="13" xfId="0" applyNumberFormat="1" applyFont="1" applyFill="1" applyBorder="1" applyAlignment="1">
      <alignment horizontal="center" vertical="center" wrapText="1" shrinkToFit="1"/>
    </xf>
    <xf numFmtId="3" fontId="22" fillId="5" borderId="14" xfId="0" applyNumberFormat="1" applyFont="1" applyFill="1" applyBorder="1" applyAlignment="1">
      <alignment horizontal="center" vertical="center" wrapText="1" shrinkToFit="1"/>
    </xf>
    <xf numFmtId="0" fontId="22" fillId="0" borderId="77" xfId="0" applyFont="1" applyBorder="1" applyAlignment="1">
      <alignment horizontal="left"/>
    </xf>
    <xf numFmtId="0" fontId="22" fillId="0" borderId="77" xfId="0" applyFont="1" applyBorder="1" applyAlignment="1">
      <alignment horizontal="left" indent="1"/>
    </xf>
    <xf numFmtId="0" fontId="18" fillId="0" borderId="77" xfId="0" applyFont="1" applyBorder="1"/>
    <xf numFmtId="4" fontId="18" fillId="0" borderId="77" xfId="0" applyNumberFormat="1" applyFont="1" applyBorder="1"/>
    <xf numFmtId="3" fontId="18" fillId="0" borderId="77" xfId="0" applyNumberFormat="1" applyFont="1" applyBorder="1"/>
    <xf numFmtId="164" fontId="18" fillId="0" borderId="77" xfId="0" applyNumberFormat="1" applyFont="1" applyBorder="1"/>
    <xf numFmtId="10" fontId="18" fillId="0" borderId="77" xfId="0" applyNumberFormat="1" applyFont="1" applyBorder="1"/>
    <xf numFmtId="4" fontId="22" fillId="0" borderId="77" xfId="0" applyNumberFormat="1" applyFont="1" applyBorder="1"/>
    <xf numFmtId="4" fontId="27" fillId="0" borderId="57" xfId="0" applyNumberFormat="1" applyFont="1" applyFill="1" applyBorder="1"/>
    <xf numFmtId="3" fontId="27" fillId="0" borderId="57" xfId="0" applyNumberFormat="1" applyFont="1" applyFill="1" applyBorder="1"/>
    <xf numFmtId="165" fontId="27" fillId="0" borderId="57" xfId="0" applyNumberFormat="1" applyFont="1" applyFill="1" applyBorder="1"/>
    <xf numFmtId="164" fontId="27" fillId="0" borderId="78" xfId="0" applyNumberFormat="1" applyFont="1" applyFill="1" applyBorder="1"/>
    <xf numFmtId="164" fontId="27" fillId="0" borderId="79" xfId="0" applyNumberFormat="1" applyFont="1" applyFill="1" applyBorder="1"/>
    <xf numFmtId="165" fontId="27" fillId="0" borderId="80" xfId="0" applyNumberFormat="1" applyFont="1" applyFill="1" applyBorder="1"/>
    <xf numFmtId="4" fontId="18" fillId="0" borderId="0" xfId="0" applyNumberFormat="1" applyFont="1" applyBorder="1" applyAlignment="1">
      <alignment vertical="center"/>
    </xf>
    <xf numFmtId="3" fontId="22" fillId="5" borderId="11" xfId="0" applyNumberFormat="1" applyFont="1" applyFill="1" applyBorder="1" applyAlignment="1">
      <alignment horizontal="center" vertical="center"/>
    </xf>
    <xf numFmtId="3" fontId="22" fillId="5" borderId="81" xfId="0" applyNumberFormat="1" applyFont="1" applyFill="1" applyBorder="1" applyAlignment="1">
      <alignment horizontal="center" vertical="center" wrapText="1" shrinkToFit="1"/>
    </xf>
    <xf numFmtId="0" fontId="18" fillId="5" borderId="14" xfId="0" applyFont="1" applyFill="1" applyBorder="1" applyAlignment="1">
      <alignment horizontal="center"/>
    </xf>
    <xf numFmtId="3" fontId="18" fillId="5" borderId="14" xfId="0" applyNumberFormat="1" applyFont="1" applyFill="1" applyBorder="1" applyAlignment="1">
      <alignment horizontal="center"/>
    </xf>
    <xf numFmtId="4" fontId="18" fillId="5" borderId="14" xfId="0" applyNumberFormat="1" applyFont="1" applyFill="1" applyBorder="1" applyAlignment="1">
      <alignment horizontal="center"/>
    </xf>
    <xf numFmtId="164" fontId="18" fillId="5" borderId="14" xfId="0" applyNumberFormat="1" applyFont="1" applyFill="1" applyBorder="1" applyAlignment="1">
      <alignment horizontal="center"/>
    </xf>
    <xf numFmtId="164" fontId="18" fillId="5" borderId="49" xfId="0" applyNumberFormat="1" applyFont="1" applyFill="1" applyBorder="1" applyAlignment="1">
      <alignment horizontal="center"/>
    </xf>
    <xf numFmtId="1" fontId="18" fillId="5" borderId="14" xfId="0" applyNumberFormat="1" applyFont="1" applyFill="1" applyBorder="1" applyAlignment="1">
      <alignment horizontal="center"/>
    </xf>
    <xf numFmtId="1" fontId="18" fillId="5" borderId="16" xfId="0" applyNumberFormat="1" applyFont="1" applyFill="1" applyBorder="1" applyAlignment="1">
      <alignment horizontal="center"/>
    </xf>
    <xf numFmtId="1" fontId="22" fillId="5" borderId="14" xfId="0" applyNumberFormat="1" applyFont="1" applyFill="1" applyBorder="1" applyAlignment="1">
      <alignment horizontal="center" vertical="center" wrapText="1" shrinkToFit="1"/>
    </xf>
    <xf numFmtId="1" fontId="18" fillId="5" borderId="50" xfId="0" applyNumberFormat="1" applyFont="1" applyFill="1" applyBorder="1" applyAlignment="1">
      <alignment horizontal="center"/>
    </xf>
    <xf numFmtId="0" fontId="22" fillId="0" borderId="82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indent="1"/>
    </xf>
    <xf numFmtId="169" fontId="24" fillId="0" borderId="14" xfId="0" applyNumberFormat="1" applyFont="1" applyBorder="1" applyAlignment="1">
      <alignment horizontal="right"/>
    </xf>
    <xf numFmtId="3" fontId="24" fillId="0" borderId="14" xfId="0" applyNumberFormat="1" applyFont="1" applyFill="1" applyBorder="1" applyAlignment="1">
      <alignment horizontal="right"/>
    </xf>
    <xf numFmtId="4" fontId="24" fillId="0" borderId="14" xfId="0" applyNumberFormat="1" applyFont="1" applyFill="1" applyBorder="1" applyAlignment="1">
      <alignment horizontal="right"/>
    </xf>
    <xf numFmtId="4" fontId="27" fillId="0" borderId="0" xfId="0" applyNumberFormat="1" applyFont="1" applyBorder="1"/>
    <xf numFmtId="165" fontId="24" fillId="0" borderId="14" xfId="0" applyNumberFormat="1" applyFont="1" applyFill="1" applyBorder="1" applyAlignment="1">
      <alignment horizontal="right"/>
    </xf>
    <xf numFmtId="164" fontId="24" fillId="0" borderId="17" xfId="0" applyNumberFormat="1" applyFont="1" applyFill="1" applyBorder="1" applyAlignment="1">
      <alignment horizontal="right"/>
    </xf>
    <xf numFmtId="164" fontId="24" fillId="0" borderId="18" xfId="0" applyNumberFormat="1" applyFont="1" applyFill="1" applyBorder="1" applyAlignment="1">
      <alignment horizontal="right"/>
    </xf>
    <xf numFmtId="165" fontId="24" fillId="0" borderId="19" xfId="0" applyNumberFormat="1" applyFont="1" applyFill="1" applyBorder="1" applyAlignment="1">
      <alignment horizontal="right"/>
    </xf>
    <xf numFmtId="165" fontId="24" fillId="0" borderId="49" xfId="0" applyNumberFormat="1" applyFont="1" applyFill="1" applyBorder="1" applyAlignment="1">
      <alignment horizontal="right"/>
    </xf>
    <xf numFmtId="4" fontId="24" fillId="0" borderId="49" xfId="0" applyNumberFormat="1" applyFont="1" applyFill="1" applyBorder="1" applyAlignment="1">
      <alignment horizontal="right"/>
    </xf>
    <xf numFmtId="3" fontId="24" fillId="0" borderId="49" xfId="0" applyNumberFormat="1" applyFont="1" applyFill="1" applyBorder="1" applyAlignment="1">
      <alignment horizontal="right"/>
    </xf>
    <xf numFmtId="4" fontId="24" fillId="0" borderId="50" xfId="0" applyNumberFormat="1" applyFont="1" applyFill="1" applyBorder="1" applyAlignment="1">
      <alignment horizontal="right"/>
    </xf>
    <xf numFmtId="0" fontId="25" fillId="0" borderId="82" xfId="0" applyFont="1" applyBorder="1" applyAlignment="1">
      <alignment horizontal="left"/>
    </xf>
    <xf numFmtId="169" fontId="25" fillId="0" borderId="14" xfId="0" applyNumberFormat="1" applyFont="1" applyBorder="1" applyAlignment="1">
      <alignment horizontal="right"/>
    </xf>
    <xf numFmtId="164" fontId="25" fillId="0" borderId="17" xfId="0" applyNumberFormat="1" applyFont="1" applyFill="1" applyBorder="1" applyAlignment="1">
      <alignment horizontal="right"/>
    </xf>
    <xf numFmtId="164" fontId="25" fillId="0" borderId="18" xfId="0" applyNumberFormat="1" applyFont="1" applyFill="1" applyBorder="1" applyAlignment="1">
      <alignment horizontal="right"/>
    </xf>
    <xf numFmtId="165" fontId="25" fillId="0" borderId="19" xfId="0" applyNumberFormat="1" applyFont="1" applyFill="1" applyBorder="1" applyAlignment="1">
      <alignment horizontal="right"/>
    </xf>
    <xf numFmtId="165" fontId="25" fillId="0" borderId="49" xfId="0" applyNumberFormat="1" applyFont="1" applyFill="1" applyBorder="1" applyAlignment="1">
      <alignment horizontal="right"/>
    </xf>
    <xf numFmtId="4" fontId="25" fillId="0" borderId="49" xfId="0" applyNumberFormat="1" applyFont="1" applyFill="1" applyBorder="1" applyAlignment="1">
      <alignment horizontal="right"/>
    </xf>
    <xf numFmtId="3" fontId="25" fillId="0" borderId="49" xfId="0" applyNumberFormat="1" applyFont="1" applyFill="1" applyBorder="1" applyAlignment="1">
      <alignment horizontal="right"/>
    </xf>
    <xf numFmtId="4" fontId="26" fillId="0" borderId="49" xfId="0" applyNumberFormat="1" applyFont="1" applyFill="1" applyBorder="1" applyAlignment="1">
      <alignment horizontal="right"/>
    </xf>
    <xf numFmtId="0" fontId="27" fillId="0" borderId="83" xfId="0" applyFont="1" applyBorder="1" applyAlignment="1">
      <alignment horizontal="left"/>
    </xf>
    <xf numFmtId="169" fontId="27" fillId="0" borderId="33" xfId="0" applyNumberFormat="1" applyFont="1" applyBorder="1" applyAlignment="1">
      <alignment horizontal="right"/>
    </xf>
    <xf numFmtId="3" fontId="27" fillId="0" borderId="33" xfId="0" applyNumberFormat="1" applyFont="1" applyFill="1" applyBorder="1" applyAlignment="1">
      <alignment horizontal="right"/>
    </xf>
    <xf numFmtId="3" fontId="27" fillId="0" borderId="33" xfId="0" applyNumberFormat="1" applyFont="1" applyBorder="1" applyAlignment="1">
      <alignment horizontal="right"/>
    </xf>
    <xf numFmtId="4" fontId="27" fillId="0" borderId="33" xfId="0" applyNumberFormat="1" applyFont="1" applyFill="1" applyBorder="1" applyAlignment="1">
      <alignment horizontal="right"/>
    </xf>
    <xf numFmtId="4" fontId="18" fillId="0" borderId="20" xfId="0" applyNumberFormat="1" applyFont="1" applyBorder="1"/>
    <xf numFmtId="165" fontId="27" fillId="0" borderId="20" xfId="0" applyNumberFormat="1" applyFont="1" applyFill="1" applyBorder="1" applyAlignment="1">
      <alignment horizontal="right"/>
    </xf>
    <xf numFmtId="164" fontId="27" fillId="0" borderId="20" xfId="0" applyNumberFormat="1" applyFont="1" applyFill="1" applyBorder="1" applyAlignment="1">
      <alignment horizontal="right"/>
    </xf>
    <xf numFmtId="165" fontId="53" fillId="0" borderId="20" xfId="0" applyNumberFormat="1" applyFont="1" applyBorder="1"/>
    <xf numFmtId="165" fontId="27" fillId="0" borderId="33" xfId="0" applyNumberFormat="1" applyFont="1" applyFill="1" applyBorder="1" applyAlignment="1">
      <alignment horizontal="right"/>
    </xf>
    <xf numFmtId="165" fontId="26" fillId="0" borderId="33" xfId="0" applyNumberFormat="1" applyFont="1" applyFill="1" applyBorder="1" applyAlignment="1">
      <alignment horizontal="right"/>
    </xf>
    <xf numFmtId="4" fontId="27" fillId="0" borderId="84" xfId="0" applyNumberFormat="1" applyFont="1" applyFill="1" applyBorder="1" applyAlignment="1">
      <alignment horizontal="right"/>
    </xf>
    <xf numFmtId="4" fontId="27" fillId="0" borderId="85" xfId="0" applyNumberFormat="1" applyFont="1" applyFill="1" applyBorder="1" applyAlignment="1">
      <alignment horizontal="right"/>
    </xf>
    <xf numFmtId="0" fontId="27" fillId="0" borderId="86" xfId="0" applyFont="1" applyBorder="1" applyAlignment="1">
      <alignment horizontal="left"/>
    </xf>
    <xf numFmtId="169" fontId="27" fillId="0" borderId="20" xfId="0" applyNumberFormat="1" applyFont="1" applyBorder="1" applyAlignment="1">
      <alignment horizontal="right"/>
    </xf>
    <xf numFmtId="3" fontId="27" fillId="0" borderId="20" xfId="0" applyNumberFormat="1" applyFont="1" applyFill="1" applyBorder="1" applyAlignment="1">
      <alignment horizontal="right"/>
    </xf>
    <xf numFmtId="3" fontId="27" fillId="0" borderId="20" xfId="0" applyNumberFormat="1" applyFont="1" applyBorder="1" applyAlignment="1">
      <alignment horizontal="right"/>
    </xf>
    <xf numFmtId="4" fontId="27" fillId="0" borderId="20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4" fontId="54" fillId="0" borderId="24" xfId="0" applyNumberFormat="1" applyFont="1" applyFill="1" applyBorder="1" applyAlignment="1">
      <alignment horizontal="right"/>
    </xf>
    <xf numFmtId="0" fontId="22" fillId="0" borderId="83" xfId="0" applyFont="1" applyBorder="1" applyAlignment="1">
      <alignment horizontal="left"/>
    </xf>
    <xf numFmtId="0" fontId="22" fillId="0" borderId="33" xfId="0" applyFont="1" applyBorder="1" applyAlignment="1">
      <alignment horizontal="left" indent="1"/>
    </xf>
    <xf numFmtId="169" fontId="22" fillId="0" borderId="33" xfId="0" applyNumberFormat="1" applyFont="1" applyBorder="1" applyAlignment="1">
      <alignment horizontal="right"/>
    </xf>
    <xf numFmtId="3" fontId="22" fillId="0" borderId="33" xfId="0" applyNumberFormat="1" applyFont="1" applyFill="1" applyBorder="1" applyAlignment="1">
      <alignment horizontal="right"/>
    </xf>
    <xf numFmtId="3" fontId="22" fillId="0" borderId="33" xfId="0" applyNumberFormat="1" applyFont="1" applyBorder="1" applyAlignment="1">
      <alignment horizontal="right"/>
    </xf>
    <xf numFmtId="4" fontId="22" fillId="0" borderId="33" xfId="0" applyNumberFormat="1" applyFont="1" applyFill="1" applyBorder="1" applyAlignment="1">
      <alignment horizontal="right"/>
    </xf>
    <xf numFmtId="4" fontId="27" fillId="0" borderId="85" xfId="0" applyNumberFormat="1" applyFont="1" applyBorder="1"/>
    <xf numFmtId="165" fontId="22" fillId="0" borderId="33" xfId="0" applyNumberFormat="1" applyFont="1" applyFill="1" applyBorder="1" applyAlignment="1">
      <alignment horizontal="right"/>
    </xf>
    <xf numFmtId="164" fontId="22" fillId="0" borderId="45" xfId="0" applyNumberFormat="1" applyFont="1" applyFill="1" applyBorder="1" applyAlignment="1">
      <alignment horizontal="right"/>
    </xf>
    <xf numFmtId="164" fontId="22" fillId="0" borderId="46" xfId="0" applyNumberFormat="1" applyFont="1" applyFill="1" applyBorder="1" applyAlignment="1">
      <alignment horizontal="right"/>
    </xf>
    <xf numFmtId="165" fontId="22" fillId="0" borderId="47" xfId="0" applyNumberFormat="1" applyFont="1" applyFill="1" applyBorder="1" applyAlignment="1">
      <alignment horizontal="right"/>
    </xf>
    <xf numFmtId="165" fontId="22" fillId="0" borderId="87" xfId="0" applyNumberFormat="1" applyFont="1" applyFill="1" applyBorder="1" applyAlignment="1">
      <alignment horizontal="right"/>
    </xf>
    <xf numFmtId="4" fontId="22" fillId="0" borderId="87" xfId="0" applyNumberFormat="1" applyFont="1" applyFill="1" applyBorder="1" applyAlignment="1">
      <alignment horizontal="right"/>
    </xf>
    <xf numFmtId="3" fontId="22" fillId="0" borderId="87" xfId="0" applyNumberFormat="1" applyFont="1" applyFill="1" applyBorder="1" applyAlignment="1">
      <alignment horizontal="right"/>
    </xf>
    <xf numFmtId="0" fontId="27" fillId="0" borderId="82" xfId="0" applyFont="1" applyBorder="1" applyAlignment="1">
      <alignment horizontal="left"/>
    </xf>
    <xf numFmtId="169" fontId="27" fillId="0" borderId="14" xfId="0" applyNumberFormat="1" applyFont="1" applyBorder="1" applyAlignment="1">
      <alignment horizontal="right"/>
    </xf>
    <xf numFmtId="169" fontId="18" fillId="0" borderId="14" xfId="43" applyNumberFormat="1" applyFont="1" applyFill="1" applyBorder="1" applyAlignment="1" applyProtection="1">
      <alignment horizontal="right"/>
    </xf>
    <xf numFmtId="3" fontId="27" fillId="0" borderId="14" xfId="0" applyNumberFormat="1" applyFont="1" applyFill="1" applyBorder="1" applyAlignment="1">
      <alignment horizontal="right"/>
    </xf>
    <xf numFmtId="3" fontId="27" fillId="0" borderId="14" xfId="0" applyNumberFormat="1" applyFont="1" applyBorder="1" applyAlignment="1">
      <alignment horizontal="right"/>
    </xf>
    <xf numFmtId="4" fontId="27" fillId="0" borderId="10" xfId="0" applyNumberFormat="1" applyFont="1" applyBorder="1"/>
    <xf numFmtId="165" fontId="27" fillId="0" borderId="14" xfId="0" applyNumberFormat="1" applyFont="1" applyFill="1" applyBorder="1" applyAlignment="1">
      <alignment horizontal="right"/>
    </xf>
    <xf numFmtId="164" fontId="27" fillId="0" borderId="17" xfId="0" applyNumberFormat="1" applyFont="1" applyFill="1" applyBorder="1" applyAlignment="1">
      <alignment horizontal="right"/>
    </xf>
    <xf numFmtId="164" fontId="27" fillId="0" borderId="18" xfId="0" applyNumberFormat="1" applyFont="1" applyFill="1" applyBorder="1" applyAlignment="1">
      <alignment horizontal="right"/>
    </xf>
    <xf numFmtId="165" fontId="27" fillId="0" borderId="19" xfId="0" applyNumberFormat="1" applyFont="1" applyBorder="1"/>
    <xf numFmtId="165" fontId="53" fillId="0" borderId="14" xfId="0" applyNumberFormat="1" applyFont="1" applyBorder="1"/>
    <xf numFmtId="165" fontId="53" fillId="0" borderId="49" xfId="0" applyNumberFormat="1" applyFont="1" applyBorder="1"/>
    <xf numFmtId="165" fontId="27" fillId="0" borderId="49" xfId="0" applyNumberFormat="1" applyFont="1" applyFill="1" applyBorder="1" applyAlignment="1">
      <alignment horizontal="right"/>
    </xf>
    <xf numFmtId="165" fontId="27" fillId="0" borderId="50" xfId="0" applyNumberFormat="1" applyFont="1" applyFill="1" applyBorder="1" applyAlignment="1">
      <alignment horizontal="right"/>
    </xf>
    <xf numFmtId="3" fontId="27" fillId="0" borderId="49" xfId="0" applyNumberFormat="1" applyFont="1" applyFill="1" applyBorder="1" applyAlignment="1">
      <alignment horizontal="right"/>
    </xf>
    <xf numFmtId="4" fontId="27" fillId="0" borderId="88" xfId="0" applyNumberFormat="1" applyFont="1" applyFill="1" applyBorder="1" applyAlignment="1">
      <alignment horizontal="right"/>
    </xf>
    <xf numFmtId="4" fontId="27" fillId="0" borderId="89" xfId="0" applyNumberFormat="1" applyFont="1" applyFill="1" applyBorder="1" applyAlignment="1">
      <alignment horizontal="right"/>
    </xf>
    <xf numFmtId="0" fontId="22" fillId="0" borderId="90" xfId="0" applyFont="1" applyBorder="1" applyAlignment="1">
      <alignment horizontal="left"/>
    </xf>
    <xf numFmtId="169" fontId="22" fillId="0" borderId="13" xfId="0" applyNumberFormat="1" applyFont="1" applyBorder="1" applyAlignment="1">
      <alignment horizontal="right"/>
    </xf>
    <xf numFmtId="3" fontId="22" fillId="0" borderId="13" xfId="0" applyNumberFormat="1" applyFont="1" applyBorder="1" applyAlignment="1">
      <alignment horizontal="right"/>
    </xf>
    <xf numFmtId="3" fontId="22" fillId="0" borderId="49" xfId="0" applyNumberFormat="1" applyFont="1" applyFill="1" applyBorder="1" applyAlignment="1">
      <alignment horizontal="right"/>
    </xf>
    <xf numFmtId="4" fontId="22" fillId="0" borderId="60" xfId="0" applyNumberFormat="1" applyFont="1" applyFill="1" applyBorder="1" applyAlignment="1">
      <alignment horizontal="right"/>
    </xf>
    <xf numFmtId="0" fontId="27" fillId="0" borderId="91" xfId="0" applyFont="1" applyBorder="1" applyAlignment="1">
      <alignment horizontal="left"/>
    </xf>
    <xf numFmtId="169" fontId="27" fillId="0" borderId="11" xfId="0" applyNumberFormat="1" applyFont="1" applyBorder="1" applyAlignment="1">
      <alignment horizontal="right"/>
    </xf>
    <xf numFmtId="169" fontId="27" fillId="0" borderId="11" xfId="43" applyNumberFormat="1" applyFont="1" applyFill="1" applyBorder="1" applyAlignment="1" applyProtection="1">
      <alignment horizontal="right"/>
    </xf>
    <xf numFmtId="3" fontId="27" fillId="0" borderId="11" xfId="43" applyNumberFormat="1" applyFont="1" applyFill="1" applyBorder="1" applyAlignment="1" applyProtection="1">
      <alignment horizontal="right"/>
    </xf>
    <xf numFmtId="4" fontId="27" fillId="0" borderId="11" xfId="43" applyNumberFormat="1" applyFont="1" applyFill="1" applyBorder="1" applyAlignment="1" applyProtection="1">
      <alignment horizontal="right"/>
    </xf>
    <xf numFmtId="4" fontId="27" fillId="0" borderId="11" xfId="0" applyNumberFormat="1" applyFont="1" applyFill="1" applyBorder="1" applyAlignment="1">
      <alignment horizontal="right"/>
    </xf>
    <xf numFmtId="165" fontId="27" fillId="0" borderId="12" xfId="43" applyNumberFormat="1" applyFont="1" applyFill="1" applyBorder="1" applyAlignment="1" applyProtection="1">
      <alignment horizontal="right"/>
    </xf>
    <xf numFmtId="164" fontId="27" fillId="0" borderId="12" xfId="43" applyNumberFormat="1" applyFont="1" applyFill="1" applyBorder="1" applyAlignment="1" applyProtection="1">
      <alignment horizontal="right"/>
    </xf>
    <xf numFmtId="165" fontId="53" fillId="0" borderId="12" xfId="0" applyNumberFormat="1" applyFont="1" applyBorder="1"/>
    <xf numFmtId="165" fontId="27" fillId="0" borderId="11" xfId="0" applyNumberFormat="1" applyFont="1" applyFill="1" applyBorder="1" applyAlignment="1">
      <alignment horizontal="right"/>
    </xf>
    <xf numFmtId="3" fontId="27" fillId="0" borderId="11" xfId="0" applyNumberFormat="1" applyFont="1" applyFill="1" applyBorder="1" applyAlignment="1">
      <alignment horizontal="right"/>
    </xf>
    <xf numFmtId="0" fontId="27" fillId="0" borderId="92" xfId="0" applyFont="1" applyBorder="1" applyAlignment="1">
      <alignment horizontal="left"/>
    </xf>
    <xf numFmtId="169" fontId="27" fillId="0" borderId="24" xfId="0" applyNumberFormat="1" applyFont="1" applyBorder="1" applyAlignment="1">
      <alignment horizontal="right"/>
    </xf>
    <xf numFmtId="169" fontId="27" fillId="0" borderId="24" xfId="43" applyNumberFormat="1" applyFont="1" applyFill="1" applyBorder="1" applyAlignment="1" applyProtection="1">
      <alignment horizontal="right"/>
    </xf>
    <xf numFmtId="3" fontId="27" fillId="0" borderId="24" xfId="43" applyNumberFormat="1" applyFont="1" applyFill="1" applyBorder="1" applyAlignment="1" applyProtection="1">
      <alignment horizontal="right"/>
    </xf>
    <xf numFmtId="4" fontId="27" fillId="0" borderId="24" xfId="43" applyNumberFormat="1" applyFont="1" applyFill="1" applyBorder="1" applyAlignment="1" applyProtection="1">
      <alignment horizontal="right"/>
    </xf>
    <xf numFmtId="165" fontId="27" fillId="0" borderId="24" xfId="43" applyNumberFormat="1" applyFont="1" applyFill="1" applyBorder="1" applyAlignment="1" applyProtection="1">
      <alignment horizontal="right"/>
    </xf>
    <xf numFmtId="164" fontId="27" fillId="0" borderId="24" xfId="43" applyNumberFormat="1" applyFont="1" applyFill="1" applyBorder="1" applyAlignment="1" applyProtection="1">
      <alignment horizontal="right"/>
    </xf>
    <xf numFmtId="165" fontId="53" fillId="0" borderId="24" xfId="0" applyNumberFormat="1" applyFont="1" applyBorder="1"/>
    <xf numFmtId="165" fontId="27" fillId="0" borderId="24" xfId="0" applyNumberFormat="1" applyFont="1" applyFill="1" applyBorder="1" applyAlignment="1">
      <alignment horizontal="right"/>
    </xf>
    <xf numFmtId="3" fontId="27" fillId="0" borderId="24" xfId="0" applyNumberFormat="1" applyFont="1" applyFill="1" applyBorder="1" applyAlignment="1">
      <alignment horizontal="right"/>
    </xf>
    <xf numFmtId="169" fontId="27" fillId="0" borderId="20" xfId="43" applyNumberFormat="1" applyFont="1" applyFill="1" applyBorder="1" applyAlignment="1" applyProtection="1">
      <alignment horizontal="right"/>
    </xf>
    <xf numFmtId="3" fontId="27" fillId="0" borderId="20" xfId="43" applyNumberFormat="1" applyFont="1" applyFill="1" applyBorder="1" applyAlignment="1" applyProtection="1">
      <alignment horizontal="right"/>
    </xf>
    <xf numFmtId="4" fontId="27" fillId="0" borderId="20" xfId="43" applyNumberFormat="1" applyFont="1" applyFill="1" applyBorder="1" applyAlignment="1" applyProtection="1">
      <alignment horizontal="right"/>
    </xf>
    <xf numFmtId="4" fontId="22" fillId="0" borderId="20" xfId="0" applyNumberFormat="1" applyFont="1" applyBorder="1"/>
    <xf numFmtId="165" fontId="27" fillId="0" borderId="20" xfId="43" applyNumberFormat="1" applyFont="1" applyFill="1" applyBorder="1" applyAlignment="1" applyProtection="1">
      <alignment horizontal="right"/>
    </xf>
    <xf numFmtId="164" fontId="27" fillId="0" borderId="20" xfId="43" applyNumberFormat="1" applyFont="1" applyFill="1" applyBorder="1" applyAlignment="1" applyProtection="1">
      <alignment horizontal="right"/>
    </xf>
    <xf numFmtId="0" fontId="27" fillId="0" borderId="93" xfId="0" applyFont="1" applyBorder="1" applyAlignment="1">
      <alignment horizontal="left"/>
    </xf>
    <xf numFmtId="0" fontId="27" fillId="0" borderId="94" xfId="0" applyFont="1" applyBorder="1" applyAlignment="1">
      <alignment horizontal="left" indent="1"/>
    </xf>
    <xf numFmtId="169" fontId="27" fillId="0" borderId="85" xfId="0" applyNumberFormat="1" applyFont="1" applyBorder="1" applyAlignment="1">
      <alignment horizontal="right"/>
    </xf>
    <xf numFmtId="169" fontId="27" fillId="0" borderId="85" xfId="43" applyNumberFormat="1" applyFont="1" applyFill="1" applyBorder="1" applyAlignment="1" applyProtection="1">
      <alignment horizontal="right"/>
    </xf>
    <xf numFmtId="3" fontId="27" fillId="0" borderId="85" xfId="0" applyNumberFormat="1" applyFont="1" applyFill="1" applyBorder="1" applyAlignment="1">
      <alignment horizontal="right"/>
    </xf>
    <xf numFmtId="3" fontId="27" fillId="0" borderId="85" xfId="0" applyNumberFormat="1" applyFont="1" applyBorder="1" applyAlignment="1">
      <alignment horizontal="right"/>
    </xf>
    <xf numFmtId="165" fontId="27" fillId="0" borderId="95" xfId="0" applyNumberFormat="1" applyFont="1" applyFill="1" applyBorder="1" applyAlignment="1">
      <alignment horizontal="right"/>
    </xf>
    <xf numFmtId="164" fontId="27" fillId="0" borderId="85" xfId="0" applyNumberFormat="1" applyFont="1" applyFill="1" applyBorder="1" applyAlignment="1">
      <alignment horizontal="right"/>
    </xf>
    <xf numFmtId="165" fontId="27" fillId="0" borderId="95" xfId="0" applyNumberFormat="1" applyFont="1" applyBorder="1"/>
    <xf numFmtId="165" fontId="53" fillId="0" borderId="95" xfId="0" applyNumberFormat="1" applyFont="1" applyBorder="1"/>
    <xf numFmtId="165" fontId="22" fillId="0" borderId="20" xfId="0" applyNumberFormat="1" applyFont="1" applyFill="1" applyBorder="1" applyAlignment="1">
      <alignment horizontal="right"/>
    </xf>
    <xf numFmtId="4" fontId="27" fillId="0" borderId="95" xfId="0" applyNumberFormat="1" applyFont="1" applyFill="1" applyBorder="1" applyAlignment="1">
      <alignment horizontal="right"/>
    </xf>
    <xf numFmtId="3" fontId="27" fillId="0" borderId="95" xfId="0" applyNumberFormat="1" applyFont="1" applyFill="1" applyBorder="1" applyAlignment="1">
      <alignment horizontal="right"/>
    </xf>
    <xf numFmtId="4" fontId="27" fillId="0" borderId="28" xfId="0" applyNumberFormat="1" applyFont="1" applyFill="1" applyBorder="1" applyAlignment="1">
      <alignment horizontal="right"/>
    </xf>
    <xf numFmtId="4" fontId="27" fillId="0" borderId="96" xfId="0" applyNumberFormat="1" applyFont="1" applyFill="1" applyBorder="1" applyAlignment="1">
      <alignment horizontal="right"/>
    </xf>
    <xf numFmtId="4" fontId="27" fillId="0" borderId="51" xfId="0" applyNumberFormat="1" applyFont="1" applyFill="1" applyBorder="1" applyAlignment="1">
      <alignment horizontal="right"/>
    </xf>
    <xf numFmtId="0" fontId="27" fillId="0" borderId="97" xfId="0" applyFont="1" applyBorder="1" applyAlignment="1">
      <alignment horizontal="left" indent="1"/>
    </xf>
    <xf numFmtId="169" fontId="27" fillId="0" borderId="98" xfId="0" applyNumberFormat="1" applyFont="1" applyBorder="1" applyAlignment="1">
      <alignment horizontal="right"/>
    </xf>
    <xf numFmtId="169" fontId="27" fillId="0" borderId="98" xfId="43" applyNumberFormat="1" applyFont="1" applyFill="1" applyBorder="1" applyAlignment="1" applyProtection="1">
      <alignment horizontal="right"/>
    </xf>
    <xf numFmtId="3" fontId="27" fillId="0" borderId="98" xfId="0" applyNumberFormat="1" applyFont="1" applyFill="1" applyBorder="1" applyAlignment="1">
      <alignment horizontal="right"/>
    </xf>
    <xf numFmtId="3" fontId="27" fillId="0" borderId="98" xfId="0" applyNumberFormat="1" applyFont="1" applyBorder="1" applyAlignment="1">
      <alignment horizontal="right"/>
    </xf>
    <xf numFmtId="4" fontId="27" fillId="0" borderId="98" xfId="0" applyNumberFormat="1" applyFont="1" applyFill="1" applyBorder="1" applyAlignment="1">
      <alignment horizontal="right"/>
    </xf>
    <xf numFmtId="4" fontId="27" fillId="0" borderId="98" xfId="0" applyNumberFormat="1" applyFont="1" applyBorder="1"/>
    <xf numFmtId="165" fontId="27" fillId="0" borderId="99" xfId="0" applyNumberFormat="1" applyFont="1" applyFill="1" applyBorder="1" applyAlignment="1">
      <alignment horizontal="right"/>
    </xf>
    <xf numFmtId="164" fontId="27" fillId="0" borderId="98" xfId="0" applyNumberFormat="1" applyFont="1" applyFill="1" applyBorder="1" applyAlignment="1">
      <alignment horizontal="right"/>
    </xf>
    <xf numFmtId="165" fontId="27" fillId="0" borderId="99" xfId="0" applyNumberFormat="1" applyFont="1" applyBorder="1"/>
    <xf numFmtId="165" fontId="53" fillId="0" borderId="64" xfId="0" applyNumberFormat="1" applyFont="1" applyBorder="1"/>
    <xf numFmtId="165" fontId="53" fillId="0" borderId="99" xfId="0" applyNumberFormat="1" applyFont="1" applyBorder="1"/>
    <xf numFmtId="165" fontId="22" fillId="0" borderId="64" xfId="0" applyNumberFormat="1" applyFont="1" applyFill="1" applyBorder="1" applyAlignment="1">
      <alignment horizontal="right"/>
    </xf>
    <xf numFmtId="4" fontId="27" fillId="0" borderId="99" xfId="0" applyNumberFormat="1" applyFont="1" applyFill="1" applyBorder="1" applyAlignment="1">
      <alignment horizontal="right"/>
    </xf>
    <xf numFmtId="3" fontId="27" fillId="0" borderId="99" xfId="0" applyNumberFormat="1" applyFont="1" applyFill="1" applyBorder="1" applyAlignment="1">
      <alignment horizontal="right"/>
    </xf>
    <xf numFmtId="4" fontId="27" fillId="0" borderId="64" xfId="0" applyNumberFormat="1" applyFont="1" applyFill="1" applyBorder="1" applyAlignment="1">
      <alignment horizontal="right"/>
    </xf>
    <xf numFmtId="0" fontId="22" fillId="0" borderId="82" xfId="0" applyFont="1" applyBorder="1" applyAlignment="1">
      <alignment horizontal="left"/>
    </xf>
    <xf numFmtId="3" fontId="22" fillId="0" borderId="50" xfId="0" applyNumberFormat="1" applyFont="1" applyFill="1" applyBorder="1" applyAlignment="1">
      <alignment horizontal="right"/>
    </xf>
    <xf numFmtId="169" fontId="25" fillId="0" borderId="14" xfId="43" applyNumberFormat="1" applyFont="1" applyFill="1" applyBorder="1" applyAlignment="1" applyProtection="1">
      <alignment horizontal="right"/>
    </xf>
    <xf numFmtId="165" fontId="25" fillId="0" borderId="14" xfId="43" applyNumberFormat="1" applyFont="1" applyFill="1" applyBorder="1" applyAlignment="1" applyProtection="1">
      <alignment horizontal="right"/>
    </xf>
    <xf numFmtId="164" fontId="25" fillId="0" borderId="17" xfId="43" applyNumberFormat="1" applyFont="1" applyFill="1" applyBorder="1" applyAlignment="1" applyProtection="1">
      <alignment horizontal="right"/>
    </xf>
    <xf numFmtId="164" fontId="25" fillId="0" borderId="18" xfId="0" applyNumberFormat="1" applyFont="1" applyFill="1" applyBorder="1" applyAlignment="1" applyProtection="1">
      <alignment horizontal="right"/>
    </xf>
    <xf numFmtId="165" fontId="25" fillId="0" borderId="19" xfId="0" applyNumberFormat="1" applyFont="1" applyFill="1" applyBorder="1" applyAlignment="1" applyProtection="1">
      <alignment horizontal="right"/>
    </xf>
    <xf numFmtId="165" fontId="25" fillId="0" borderId="14" xfId="0" applyNumberFormat="1" applyFont="1" applyFill="1" applyBorder="1" applyAlignment="1" applyProtection="1">
      <alignment horizontal="right"/>
    </xf>
    <xf numFmtId="165" fontId="25" fillId="0" borderId="49" xfId="0" applyNumberFormat="1" applyFont="1" applyFill="1" applyBorder="1" applyAlignment="1" applyProtection="1">
      <alignment horizontal="right"/>
    </xf>
    <xf numFmtId="4" fontId="25" fillId="0" borderId="49" xfId="0" applyNumberFormat="1" applyFont="1" applyFill="1" applyBorder="1" applyAlignment="1" applyProtection="1">
      <alignment horizontal="right"/>
    </xf>
    <xf numFmtId="3" fontId="25" fillId="0" borderId="49" xfId="0" applyNumberFormat="1" applyFont="1" applyFill="1" applyBorder="1" applyAlignment="1" applyProtection="1">
      <alignment horizontal="right"/>
    </xf>
    <xf numFmtId="4" fontId="25" fillId="0" borderId="14" xfId="0" applyNumberFormat="1" applyFont="1" applyFill="1" applyBorder="1" applyAlignment="1" applyProtection="1">
      <alignment horizontal="right"/>
    </xf>
    <xf numFmtId="4" fontId="26" fillId="0" borderId="14" xfId="0" applyNumberFormat="1" applyFont="1" applyFill="1" applyBorder="1" applyAlignment="1">
      <alignment horizontal="right"/>
    </xf>
    <xf numFmtId="3" fontId="27" fillId="0" borderId="11" xfId="0" applyNumberFormat="1" applyFont="1" applyBorder="1" applyAlignment="1">
      <alignment horizontal="right"/>
    </xf>
    <xf numFmtId="164" fontId="27" fillId="0" borderId="11" xfId="0" applyNumberFormat="1" applyFont="1" applyFill="1" applyBorder="1" applyAlignment="1">
      <alignment horizontal="right"/>
    </xf>
    <xf numFmtId="165" fontId="27" fillId="0" borderId="11" xfId="0" applyNumberFormat="1" applyFont="1" applyBorder="1"/>
    <xf numFmtId="165" fontId="53" fillId="0" borderId="11" xfId="0" applyNumberFormat="1" applyFont="1" applyBorder="1"/>
    <xf numFmtId="165" fontId="27" fillId="0" borderId="12" xfId="0" applyNumberFormat="1" applyFont="1" applyFill="1" applyBorder="1" applyAlignment="1">
      <alignment horizontal="right"/>
    </xf>
    <xf numFmtId="165" fontId="22" fillId="0" borderId="11" xfId="0" applyNumberFormat="1" applyFont="1" applyFill="1" applyBorder="1" applyAlignment="1">
      <alignment horizontal="right"/>
    </xf>
    <xf numFmtId="3" fontId="27" fillId="0" borderId="12" xfId="0" applyNumberFormat="1" applyFont="1" applyFill="1" applyBorder="1" applyAlignment="1">
      <alignment horizontal="right"/>
    </xf>
    <xf numFmtId="3" fontId="27" fillId="0" borderId="24" xfId="0" applyNumberFormat="1" applyFont="1" applyBorder="1" applyAlignment="1">
      <alignment horizontal="right"/>
    </xf>
    <xf numFmtId="165" fontId="26" fillId="0" borderId="24" xfId="0" applyNumberFormat="1" applyFont="1" applyFill="1" applyBorder="1" applyAlignment="1">
      <alignment horizontal="right"/>
    </xf>
    <xf numFmtId="164" fontId="27" fillId="0" borderId="24" xfId="0" applyNumberFormat="1" applyFont="1" applyFill="1" applyBorder="1" applyAlignment="1">
      <alignment horizontal="right"/>
    </xf>
    <xf numFmtId="4" fontId="18" fillId="0" borderId="24" xfId="0" applyNumberFormat="1" applyFont="1" applyBorder="1"/>
    <xf numFmtId="0" fontId="27" fillId="0" borderId="90" xfId="0" applyFont="1" applyBorder="1" applyAlignment="1">
      <alignment horizontal="left"/>
    </xf>
    <xf numFmtId="169" fontId="27" fillId="0" borderId="13" xfId="0" applyNumberFormat="1" applyFont="1" applyBorder="1" applyAlignment="1">
      <alignment horizontal="right"/>
    </xf>
    <xf numFmtId="169" fontId="27" fillId="0" borderId="13" xfId="43" applyNumberFormat="1" applyFont="1" applyFill="1" applyBorder="1" applyAlignment="1" applyProtection="1">
      <alignment horizontal="right"/>
    </xf>
    <xf numFmtId="3" fontId="27" fillId="0" borderId="13" xfId="0" applyNumberFormat="1" applyFont="1" applyFill="1" applyBorder="1" applyAlignment="1">
      <alignment horizontal="right"/>
    </xf>
    <xf numFmtId="3" fontId="27" fillId="0" borderId="13" xfId="0" applyNumberFormat="1" applyFont="1" applyBorder="1" applyAlignment="1">
      <alignment horizontal="right"/>
    </xf>
    <xf numFmtId="4" fontId="27" fillId="0" borderId="13" xfId="0" applyNumberFormat="1" applyFont="1" applyFill="1" applyBorder="1" applyAlignment="1">
      <alignment horizontal="right"/>
    </xf>
    <xf numFmtId="165" fontId="27" fillId="0" borderId="13" xfId="0" applyNumberFormat="1" applyFont="1" applyFill="1" applyBorder="1" applyAlignment="1">
      <alignment horizontal="right"/>
    </xf>
    <xf numFmtId="164" fontId="27" fillId="0" borderId="13" xfId="0" applyNumberFormat="1" applyFont="1" applyFill="1" applyBorder="1" applyAlignment="1">
      <alignment horizontal="right"/>
    </xf>
    <xf numFmtId="165" fontId="27" fillId="0" borderId="13" xfId="0" applyNumberFormat="1" applyFont="1" applyBorder="1"/>
    <xf numFmtId="165" fontId="53" fillId="0" borderId="13" xfId="0" applyNumberFormat="1" applyFont="1" applyBorder="1"/>
    <xf numFmtId="169" fontId="22" fillId="0" borderId="14" xfId="0" applyNumberFormat="1" applyFont="1" applyBorder="1" applyAlignment="1">
      <alignment horizontal="right"/>
    </xf>
    <xf numFmtId="165" fontId="27" fillId="0" borderId="29" xfId="0" applyNumberFormat="1" applyFont="1" applyFill="1" applyBorder="1" applyAlignment="1">
      <alignment horizontal="right"/>
    </xf>
    <xf numFmtId="0" fontId="27" fillId="0" borderId="100" xfId="0" applyFont="1" applyBorder="1" applyAlignment="1">
      <alignment horizontal="left"/>
    </xf>
    <xf numFmtId="0" fontId="27" fillId="0" borderId="12" xfId="0" applyFont="1" applyBorder="1" applyAlignment="1">
      <alignment horizontal="left" indent="1"/>
    </xf>
    <xf numFmtId="169" fontId="27" fillId="0" borderId="12" xfId="0" applyNumberFormat="1" applyFont="1" applyBorder="1" applyAlignment="1">
      <alignment horizontal="right"/>
    </xf>
    <xf numFmtId="169" fontId="27" fillId="0" borderId="12" xfId="43" applyNumberFormat="1" applyFont="1" applyFill="1" applyBorder="1" applyAlignment="1" applyProtection="1">
      <alignment horizontal="right"/>
    </xf>
    <xf numFmtId="3" fontId="27" fillId="0" borderId="12" xfId="0" applyNumberFormat="1" applyFont="1" applyBorder="1" applyAlignment="1">
      <alignment horizontal="right"/>
    </xf>
    <xf numFmtId="164" fontId="27" fillId="0" borderId="12" xfId="0" applyNumberFormat="1" applyFont="1" applyFill="1" applyBorder="1" applyAlignment="1">
      <alignment horizontal="right"/>
    </xf>
    <xf numFmtId="165" fontId="22" fillId="0" borderId="24" xfId="0" applyNumberFormat="1" applyFont="1" applyFill="1" applyBorder="1" applyAlignment="1">
      <alignment horizontal="right"/>
    </xf>
    <xf numFmtId="169" fontId="18" fillId="0" borderId="24" xfId="43" applyNumberFormat="1" applyFont="1" applyFill="1" applyBorder="1" applyAlignment="1" applyProtection="1">
      <alignment horizontal="right"/>
    </xf>
    <xf numFmtId="0" fontId="27" fillId="0" borderId="101" xfId="0" applyFont="1" applyBorder="1" applyAlignment="1">
      <alignment horizontal="left"/>
    </xf>
    <xf numFmtId="0" fontId="27" fillId="0" borderId="0" xfId="0" applyFont="1" applyBorder="1" applyAlignment="1">
      <alignment horizontal="left" indent="1"/>
    </xf>
    <xf numFmtId="169" fontId="27" fillId="0" borderId="0" xfId="0" applyNumberFormat="1" applyFont="1" applyBorder="1" applyAlignment="1">
      <alignment horizontal="right"/>
    </xf>
    <xf numFmtId="3" fontId="27" fillId="0" borderId="0" xfId="0" applyNumberFormat="1" applyFont="1" applyFill="1" applyBorder="1" applyAlignment="1">
      <alignment horizontal="right"/>
    </xf>
    <xf numFmtId="3" fontId="27" fillId="0" borderId="0" xfId="0" applyNumberFormat="1" applyFont="1" applyBorder="1" applyAlignment="1">
      <alignment horizontal="right"/>
    </xf>
    <xf numFmtId="4" fontId="27" fillId="0" borderId="0" xfId="0" applyNumberFormat="1" applyFont="1" applyFill="1" applyBorder="1" applyAlignment="1">
      <alignment horizontal="right"/>
    </xf>
    <xf numFmtId="165" fontId="27" fillId="0" borderId="48" xfId="0" applyNumberFormat="1" applyFont="1" applyFill="1" applyBorder="1" applyAlignment="1">
      <alignment horizontal="right"/>
    </xf>
    <xf numFmtId="164" fontId="27" fillId="0" borderId="0" xfId="0" applyNumberFormat="1" applyFont="1" applyFill="1" applyBorder="1" applyAlignment="1">
      <alignment horizontal="right"/>
    </xf>
    <xf numFmtId="165" fontId="27" fillId="0" borderId="48" xfId="0" applyNumberFormat="1" applyFont="1" applyBorder="1"/>
    <xf numFmtId="165" fontId="53" fillId="0" borderId="48" xfId="0" applyNumberFormat="1" applyFont="1" applyBorder="1"/>
    <xf numFmtId="4" fontId="27" fillId="0" borderId="48" xfId="0" applyNumberFormat="1" applyFont="1" applyFill="1" applyBorder="1" applyAlignment="1">
      <alignment horizontal="right"/>
    </xf>
    <xf numFmtId="3" fontId="27" fillId="0" borderId="48" xfId="0" applyNumberFormat="1" applyFont="1" applyFill="1" applyBorder="1" applyAlignment="1">
      <alignment horizontal="right"/>
    </xf>
    <xf numFmtId="0" fontId="27" fillId="0" borderId="102" xfId="0" applyFont="1" applyBorder="1" applyAlignment="1">
      <alignment horizontal="left" indent="1"/>
    </xf>
    <xf numFmtId="4" fontId="27" fillId="0" borderId="71" xfId="0" applyNumberFormat="1" applyFont="1" applyFill="1" applyBorder="1" applyAlignment="1">
      <alignment horizontal="right"/>
    </xf>
    <xf numFmtId="4" fontId="27" fillId="0" borderId="103" xfId="0" applyNumberFormat="1" applyFont="1" applyFill="1" applyBorder="1" applyAlignment="1">
      <alignment horizontal="right"/>
    </xf>
    <xf numFmtId="0" fontId="22" fillId="0" borderId="104" xfId="0" applyFont="1" applyBorder="1" applyAlignment="1">
      <alignment horizontal="left"/>
    </xf>
    <xf numFmtId="169" fontId="22" fillId="0" borderId="59" xfId="0" applyNumberFormat="1" applyFont="1" applyBorder="1" applyAlignment="1">
      <alignment horizontal="right"/>
    </xf>
    <xf numFmtId="3" fontId="22" fillId="0" borderId="59" xfId="0" applyNumberFormat="1" applyFont="1" applyBorder="1" applyAlignment="1">
      <alignment horizontal="right"/>
    </xf>
    <xf numFmtId="4" fontId="27" fillId="0" borderId="72" xfId="0" applyNumberFormat="1" applyFont="1" applyBorder="1"/>
    <xf numFmtId="165" fontId="22" fillId="0" borderId="60" xfId="0" applyNumberFormat="1" applyFont="1" applyFill="1" applyBorder="1" applyAlignment="1">
      <alignment horizontal="right"/>
    </xf>
    <xf numFmtId="165" fontId="27" fillId="0" borderId="59" xfId="0" applyNumberFormat="1" applyFont="1" applyFill="1" applyBorder="1" applyAlignment="1">
      <alignment horizontal="right"/>
    </xf>
    <xf numFmtId="3" fontId="22" fillId="0" borderId="60" xfId="0" applyNumberFormat="1" applyFont="1" applyFill="1" applyBorder="1" applyAlignment="1">
      <alignment horizontal="right"/>
    </xf>
    <xf numFmtId="0" fontId="27" fillId="0" borderId="105" xfId="0" applyFont="1" applyBorder="1" applyAlignment="1">
      <alignment horizontal="left"/>
    </xf>
    <xf numFmtId="0" fontId="27" fillId="0" borderId="75" xfId="0" applyFont="1" applyBorder="1" applyAlignment="1">
      <alignment horizontal="left" indent="1"/>
    </xf>
    <xf numFmtId="169" fontId="27" fillId="0" borderId="75" xfId="0" applyNumberFormat="1" applyFont="1" applyBorder="1" applyAlignment="1">
      <alignment horizontal="right"/>
    </xf>
    <xf numFmtId="3" fontId="27" fillId="0" borderId="75" xfId="0" applyNumberFormat="1" applyFont="1" applyFill="1" applyBorder="1" applyAlignment="1">
      <alignment horizontal="right"/>
    </xf>
    <xf numFmtId="3" fontId="27" fillId="0" borderId="75" xfId="0" applyNumberFormat="1" applyFont="1" applyBorder="1" applyAlignment="1">
      <alignment horizontal="right"/>
    </xf>
    <xf numFmtId="4" fontId="27" fillId="0" borderId="75" xfId="0" applyNumberFormat="1" applyFont="1" applyFill="1" applyBorder="1" applyAlignment="1">
      <alignment horizontal="right"/>
    </xf>
    <xf numFmtId="4" fontId="27" fillId="0" borderId="75" xfId="0" applyNumberFormat="1" applyFont="1" applyBorder="1"/>
    <xf numFmtId="165" fontId="27" fillId="0" borderId="75" xfId="0" applyNumberFormat="1" applyFont="1" applyFill="1" applyBorder="1" applyAlignment="1">
      <alignment horizontal="right"/>
    </xf>
    <xf numFmtId="164" fontId="27" fillId="0" borderId="75" xfId="0" applyNumberFormat="1" applyFont="1" applyFill="1" applyBorder="1" applyAlignment="1">
      <alignment horizontal="right"/>
    </xf>
    <xf numFmtId="165" fontId="27" fillId="0" borderId="75" xfId="0" applyNumberFormat="1" applyFont="1" applyBorder="1"/>
    <xf numFmtId="165" fontId="53" fillId="0" borderId="75" xfId="0" applyNumberFormat="1" applyFont="1" applyBorder="1"/>
    <xf numFmtId="169" fontId="18" fillId="0" borderId="24" xfId="0" applyNumberFormat="1" applyFont="1" applyBorder="1" applyAlignment="1">
      <alignment horizontal="right"/>
    </xf>
    <xf numFmtId="165" fontId="27" fillId="0" borderId="24" xfId="0" applyNumberFormat="1" applyFont="1" applyFill="1" applyBorder="1" applyAlignment="1">
      <alignment horizontal="center"/>
    </xf>
    <xf numFmtId="4" fontId="27" fillId="0" borderId="24" xfId="0" applyNumberFormat="1" applyFont="1" applyFill="1" applyBorder="1" applyAlignment="1">
      <alignment horizontal="center"/>
    </xf>
    <xf numFmtId="4" fontId="18" fillId="0" borderId="24" xfId="0" applyNumberFormat="1" applyFont="1" applyBorder="1" applyAlignment="1">
      <alignment vertical="center"/>
    </xf>
    <xf numFmtId="4" fontId="18" fillId="5" borderId="24" xfId="0" applyNumberFormat="1" applyFont="1" applyFill="1" applyBorder="1" applyAlignment="1">
      <alignment horizontal="center"/>
    </xf>
    <xf numFmtId="165" fontId="18" fillId="5" borderId="24" xfId="0" applyNumberFormat="1" applyFont="1" applyFill="1" applyBorder="1" applyAlignment="1">
      <alignment horizontal="center"/>
    </xf>
    <xf numFmtId="164" fontId="18" fillId="5" borderId="24" xfId="0" applyNumberFormat="1" applyFont="1" applyFill="1" applyBorder="1" applyAlignment="1">
      <alignment horizontal="center"/>
    </xf>
    <xf numFmtId="0" fontId="27" fillId="0" borderId="92" xfId="0" applyFont="1" applyFill="1" applyBorder="1" applyAlignment="1">
      <alignment horizontal="left" vertical="center" wrapText="1"/>
    </xf>
    <xf numFmtId="169" fontId="43" fillId="0" borderId="24" xfId="0" applyNumberFormat="1" applyFont="1" applyBorder="1" applyAlignment="1">
      <alignment horizontal="right"/>
    </xf>
    <xf numFmtId="3" fontId="43" fillId="0" borderId="24" xfId="0" applyNumberFormat="1" applyFont="1" applyFill="1" applyBorder="1" applyAlignment="1">
      <alignment horizontal="right"/>
    </xf>
    <xf numFmtId="3" fontId="43" fillId="0" borderId="24" xfId="0" applyNumberFormat="1" applyFont="1" applyBorder="1" applyAlignment="1">
      <alignment horizontal="right"/>
    </xf>
    <xf numFmtId="4" fontId="43" fillId="0" borderId="24" xfId="0" applyNumberFormat="1" applyFont="1" applyFill="1" applyBorder="1" applyAlignment="1">
      <alignment horizontal="right"/>
    </xf>
    <xf numFmtId="4" fontId="43" fillId="0" borderId="24" xfId="0" applyNumberFormat="1" applyFont="1" applyBorder="1"/>
    <xf numFmtId="165" fontId="43" fillId="0" borderId="24" xfId="0" applyNumberFormat="1" applyFont="1" applyFill="1" applyBorder="1" applyAlignment="1">
      <alignment horizontal="right"/>
    </xf>
    <xf numFmtId="164" fontId="43" fillId="0" borderId="24" xfId="0" applyNumberFormat="1" applyFont="1" applyFill="1" applyBorder="1" applyAlignment="1">
      <alignment horizontal="right"/>
    </xf>
    <xf numFmtId="165" fontId="43" fillId="0" borderId="24" xfId="0" applyNumberFormat="1" applyFont="1" applyBorder="1"/>
    <xf numFmtId="165" fontId="55" fillId="0" borderId="24" xfId="0" applyNumberFormat="1" applyFont="1" applyBorder="1"/>
    <xf numFmtId="165" fontId="56" fillId="0" borderId="14" xfId="0" applyNumberFormat="1" applyFont="1" applyBorder="1"/>
    <xf numFmtId="165" fontId="56" fillId="0" borderId="49" xfId="0" applyNumberFormat="1" applyFont="1" applyBorder="1"/>
    <xf numFmtId="4" fontId="56" fillId="0" borderId="49" xfId="0" applyNumberFormat="1" applyFont="1" applyBorder="1"/>
    <xf numFmtId="3" fontId="56" fillId="0" borderId="49" xfId="0" applyNumberFormat="1" applyFont="1" applyBorder="1"/>
    <xf numFmtId="4" fontId="56" fillId="0" borderId="14" xfId="0" applyNumberFormat="1" applyFont="1" applyBorder="1"/>
    <xf numFmtId="0" fontId="54" fillId="0" borderId="106" xfId="0" applyFont="1" applyBorder="1" applyAlignment="1">
      <alignment horizontal="left"/>
    </xf>
    <xf numFmtId="0" fontId="54" fillId="0" borderId="84" xfId="0" applyFont="1" applyBorder="1" applyAlignment="1">
      <alignment horizontal="left" indent="1"/>
    </xf>
    <xf numFmtId="169" fontId="57" fillId="0" borderId="107" xfId="0" applyNumberFormat="1" applyFont="1" applyBorder="1" applyAlignment="1">
      <alignment horizontal="right"/>
    </xf>
    <xf numFmtId="3" fontId="57" fillId="0" borderId="107" xfId="0" applyNumberFormat="1" applyFont="1" applyFill="1" applyBorder="1" applyAlignment="1">
      <alignment horizontal="right"/>
    </xf>
    <xf numFmtId="3" fontId="57" fillId="0" borderId="107" xfId="0" applyNumberFormat="1" applyFont="1" applyBorder="1" applyAlignment="1">
      <alignment horizontal="right"/>
    </xf>
    <xf numFmtId="4" fontId="57" fillId="0" borderId="107" xfId="0" applyNumberFormat="1" applyFont="1" applyFill="1" applyBorder="1" applyAlignment="1">
      <alignment horizontal="right"/>
    </xf>
    <xf numFmtId="4" fontId="30" fillId="0" borderId="107" xfId="0" applyNumberFormat="1" applyFont="1" applyBorder="1"/>
    <xf numFmtId="165" fontId="57" fillId="0" borderId="87" xfId="0" applyNumberFormat="1" applyFont="1" applyFill="1" applyBorder="1" applyAlignment="1">
      <alignment horizontal="right"/>
    </xf>
    <xf numFmtId="164" fontId="57" fillId="0" borderId="107" xfId="0" applyNumberFormat="1" applyFont="1" applyFill="1" applyBorder="1" applyAlignment="1">
      <alignment horizontal="right"/>
    </xf>
    <xf numFmtId="165" fontId="58" fillId="0" borderId="33" xfId="0" applyNumberFormat="1" applyFont="1" applyBorder="1"/>
    <xf numFmtId="165" fontId="58" fillId="0" borderId="87" xfId="0" applyNumberFormat="1" applyFont="1" applyBorder="1"/>
    <xf numFmtId="165" fontId="30" fillId="0" borderId="33" xfId="0" applyNumberFormat="1" applyFont="1" applyFill="1" applyBorder="1" applyAlignment="1">
      <alignment horizontal="right"/>
    </xf>
    <xf numFmtId="4" fontId="58" fillId="0" borderId="87" xfId="0" applyNumberFormat="1" applyFont="1" applyBorder="1"/>
    <xf numFmtId="3" fontId="58" fillId="0" borderId="87" xfId="0" applyNumberFormat="1" applyFont="1" applyBorder="1"/>
    <xf numFmtId="4" fontId="30" fillId="0" borderId="33" xfId="0" applyNumberFormat="1" applyFont="1" applyBorder="1"/>
    <xf numFmtId="4" fontId="30" fillId="0" borderId="87" xfId="0" applyNumberFormat="1" applyFont="1" applyBorder="1"/>
    <xf numFmtId="4" fontId="30" fillId="0" borderId="84" xfId="0" applyNumberFormat="1" applyFont="1" applyFill="1" applyBorder="1" applyAlignment="1">
      <alignment horizontal="right"/>
    </xf>
    <xf numFmtId="4" fontId="27" fillId="0" borderId="108" xfId="0" applyNumberFormat="1" applyFont="1" applyFill="1" applyBorder="1"/>
    <xf numFmtId="4" fontId="27" fillId="0" borderId="87" xfId="0" applyNumberFormat="1" applyFont="1" applyFill="1" applyBorder="1"/>
    <xf numFmtId="0" fontId="22" fillId="0" borderId="109" xfId="0" applyFont="1" applyBorder="1" applyAlignment="1">
      <alignment horizontal="left"/>
    </xf>
    <xf numFmtId="0" fontId="22" fillId="0" borderId="28" xfId="0" applyFont="1" applyBorder="1" applyAlignment="1">
      <alignment horizontal="left" indent="1"/>
    </xf>
    <xf numFmtId="169" fontId="22" fillId="0" borderId="110" xfId="0" applyNumberFormat="1" applyFont="1" applyBorder="1" applyAlignment="1">
      <alignment horizontal="right"/>
    </xf>
    <xf numFmtId="3" fontId="22" fillId="0" borderId="110" xfId="0" applyNumberFormat="1" applyFont="1" applyFill="1" applyBorder="1" applyAlignment="1">
      <alignment horizontal="right"/>
    </xf>
    <xf numFmtId="3" fontId="22" fillId="0" borderId="110" xfId="0" applyNumberFormat="1" applyFont="1" applyBorder="1" applyAlignment="1">
      <alignment horizontal="right"/>
    </xf>
    <xf numFmtId="4" fontId="22" fillId="0" borderId="110" xfId="0" applyNumberFormat="1" applyFont="1" applyFill="1" applyBorder="1" applyAlignment="1">
      <alignment horizontal="right"/>
    </xf>
    <xf numFmtId="4" fontId="27" fillId="0" borderId="110" xfId="0" applyNumberFormat="1" applyFont="1" applyBorder="1"/>
    <xf numFmtId="165" fontId="22" fillId="0" borderId="51" xfId="0" applyNumberFormat="1" applyFont="1" applyFill="1" applyBorder="1" applyAlignment="1">
      <alignment horizontal="right"/>
    </xf>
    <xf numFmtId="164" fontId="22" fillId="0" borderId="110" xfId="0" applyNumberFormat="1" applyFont="1" applyFill="1" applyBorder="1" applyAlignment="1">
      <alignment horizontal="right"/>
    </xf>
    <xf numFmtId="165" fontId="56" fillId="0" borderId="24" xfId="0" applyNumberFormat="1" applyFont="1" applyBorder="1"/>
    <xf numFmtId="165" fontId="56" fillId="0" borderId="51" xfId="0" applyNumberFormat="1" applyFont="1" applyBorder="1"/>
    <xf numFmtId="4" fontId="56" fillId="0" borderId="51" xfId="0" applyNumberFormat="1" applyFont="1" applyBorder="1"/>
    <xf numFmtId="3" fontId="56" fillId="0" borderId="51" xfId="0" applyNumberFormat="1" applyFont="1" applyBorder="1"/>
    <xf numFmtId="4" fontId="56" fillId="0" borderId="24" xfId="0" applyNumberFormat="1" applyFont="1" applyBorder="1"/>
    <xf numFmtId="4" fontId="22" fillId="0" borderId="24" xfId="0" applyNumberFormat="1" applyFont="1" applyFill="1" applyBorder="1" applyAlignment="1">
      <alignment horizontal="right"/>
    </xf>
    <xf numFmtId="169" fontId="22" fillId="0" borderId="24" xfId="0" applyNumberFormat="1" applyFont="1" applyBorder="1" applyAlignment="1">
      <alignment horizontal="right"/>
    </xf>
    <xf numFmtId="0" fontId="30" fillId="0" borderId="100" xfId="0" applyFont="1" applyBorder="1" applyAlignment="1">
      <alignment horizontal="left"/>
    </xf>
    <xf numFmtId="0" fontId="30" fillId="0" borderId="12" xfId="0" applyFont="1" applyBorder="1" applyAlignment="1">
      <alignment horizontal="left" indent="1"/>
    </xf>
    <xf numFmtId="169" fontId="57" fillId="0" borderId="12" xfId="0" applyNumberFormat="1" applyFont="1" applyBorder="1" applyAlignment="1">
      <alignment horizontal="right"/>
    </xf>
    <xf numFmtId="3" fontId="30" fillId="0" borderId="12" xfId="0" applyNumberFormat="1" applyFont="1" applyFill="1" applyBorder="1" applyAlignment="1">
      <alignment horizontal="right"/>
    </xf>
    <xf numFmtId="3" fontId="30" fillId="0" borderId="12" xfId="0" applyNumberFormat="1" applyFont="1" applyBorder="1" applyAlignment="1">
      <alignment horizontal="right"/>
    </xf>
    <xf numFmtId="4" fontId="30" fillId="0" borderId="12" xfId="0" applyNumberFormat="1" applyFont="1" applyFill="1" applyBorder="1" applyAlignment="1">
      <alignment horizontal="right"/>
    </xf>
    <xf numFmtId="4" fontId="30" fillId="0" borderId="12" xfId="0" applyNumberFormat="1" applyFont="1" applyBorder="1"/>
    <xf numFmtId="165" fontId="30" fillId="0" borderId="12" xfId="0" applyNumberFormat="1" applyFont="1" applyFill="1" applyBorder="1" applyAlignment="1">
      <alignment horizontal="right"/>
    </xf>
    <xf numFmtId="164" fontId="30" fillId="0" borderId="12" xfId="0" applyNumberFormat="1" applyFont="1" applyFill="1" applyBorder="1" applyAlignment="1">
      <alignment horizontal="right"/>
    </xf>
    <xf numFmtId="165" fontId="30" fillId="0" borderId="12" xfId="0" applyNumberFormat="1" applyFont="1" applyBorder="1"/>
    <xf numFmtId="165" fontId="59" fillId="0" borderId="12" xfId="0" applyNumberFormat="1" applyFont="1" applyBorder="1"/>
    <xf numFmtId="4" fontId="30" fillId="0" borderId="20" xfId="0" applyNumberFormat="1" applyFont="1" applyFill="1" applyBorder="1" applyAlignment="1">
      <alignment horizontal="right"/>
    </xf>
    <xf numFmtId="4" fontId="30" fillId="0" borderId="24" xfId="0" applyNumberFormat="1" applyFont="1" applyFill="1" applyBorder="1" applyAlignment="1">
      <alignment horizontal="right"/>
    </xf>
    <xf numFmtId="169" fontId="18" fillId="0" borderId="24" xfId="0" applyNumberFormat="1" applyFont="1" applyFill="1" applyBorder="1" applyAlignment="1">
      <alignment horizontal="right"/>
    </xf>
    <xf numFmtId="169" fontId="27" fillId="0" borderId="24" xfId="0" applyNumberFormat="1" applyFont="1" applyFill="1" applyBorder="1" applyAlignment="1">
      <alignment horizontal="right"/>
    </xf>
    <xf numFmtId="169" fontId="18" fillId="0" borderId="20" xfId="0" applyNumberFormat="1" applyFont="1" applyFill="1" applyBorder="1" applyAlignment="1">
      <alignment horizontal="right"/>
    </xf>
    <xf numFmtId="169" fontId="27" fillId="0" borderId="20" xfId="0" applyNumberFormat="1" applyFont="1" applyFill="1" applyBorder="1" applyAlignment="1">
      <alignment horizontal="right"/>
    </xf>
    <xf numFmtId="4" fontId="22" fillId="0" borderId="85" xfId="0" applyNumberFormat="1" applyFont="1" applyFill="1" applyBorder="1"/>
    <xf numFmtId="4" fontId="27" fillId="0" borderId="95" xfId="0" applyNumberFormat="1" applyFont="1" applyFill="1" applyBorder="1"/>
    <xf numFmtId="4" fontId="18" fillId="0" borderId="13" xfId="0" applyNumberFormat="1" applyFont="1" applyBorder="1" applyAlignment="1">
      <alignment vertical="center"/>
    </xf>
    <xf numFmtId="3" fontId="22" fillId="5" borderId="14" xfId="0" applyNumberFormat="1" applyFont="1" applyFill="1" applyBorder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164" fontId="22" fillId="5" borderId="14" xfId="0" applyNumberFormat="1" applyFont="1" applyFill="1" applyBorder="1" applyAlignment="1">
      <alignment horizontal="center" vertical="center" wrapText="1" shrinkToFit="1"/>
    </xf>
    <xf numFmtId="4" fontId="18" fillId="0" borderId="14" xfId="0" applyNumberFormat="1" applyFont="1" applyFill="1" applyBorder="1"/>
    <xf numFmtId="4" fontId="18" fillId="5" borderId="111" xfId="0" applyNumberFormat="1" applyFont="1" applyFill="1" applyBorder="1" applyAlignment="1">
      <alignment horizontal="center"/>
    </xf>
    <xf numFmtId="3" fontId="18" fillId="5" borderId="111" xfId="0" applyNumberFormat="1" applyFont="1" applyFill="1" applyBorder="1" applyAlignment="1">
      <alignment horizontal="center"/>
    </xf>
    <xf numFmtId="4" fontId="18" fillId="5" borderId="112" xfId="0" applyNumberFormat="1" applyFont="1" applyFill="1" applyBorder="1" applyAlignment="1">
      <alignment horizontal="center"/>
    </xf>
    <xf numFmtId="0" fontId="25" fillId="0" borderId="92" xfId="0" applyFont="1" applyBorder="1" applyAlignment="1">
      <alignment horizontal="left"/>
    </xf>
    <xf numFmtId="0" fontId="25" fillId="0" borderId="24" xfId="0" applyFont="1" applyFill="1" applyBorder="1" applyAlignment="1">
      <alignment horizontal="left" indent="1"/>
    </xf>
    <xf numFmtId="169" fontId="25" fillId="0" borderId="24" xfId="0" applyNumberFormat="1" applyFont="1" applyBorder="1" applyAlignment="1">
      <alignment horizontal="right"/>
    </xf>
    <xf numFmtId="3" fontId="25" fillId="0" borderId="24" xfId="0" applyNumberFormat="1" applyFont="1" applyFill="1" applyBorder="1" applyAlignment="1">
      <alignment horizontal="right"/>
    </xf>
    <xf numFmtId="4" fontId="25" fillId="0" borderId="24" xfId="0" applyNumberFormat="1" applyFont="1" applyFill="1" applyBorder="1" applyAlignment="1">
      <alignment horizontal="right"/>
    </xf>
    <xf numFmtId="4" fontId="25" fillId="0" borderId="110" xfId="0" applyNumberFormat="1" applyFont="1" applyBorder="1"/>
    <xf numFmtId="165" fontId="25" fillId="0" borderId="24" xfId="0" applyNumberFormat="1" applyFont="1" applyFill="1" applyBorder="1" applyAlignment="1">
      <alignment horizontal="right"/>
    </xf>
    <xf numFmtId="164" fontId="25" fillId="0" borderId="26" xfId="0" applyNumberFormat="1" applyFont="1" applyFill="1" applyBorder="1" applyAlignment="1">
      <alignment horizontal="right"/>
    </xf>
    <xf numFmtId="164" fontId="25" fillId="0" borderId="27" xfId="0" applyNumberFormat="1" applyFont="1" applyFill="1" applyBorder="1" applyAlignment="1">
      <alignment horizontal="right"/>
    </xf>
    <xf numFmtId="165" fontId="25" fillId="0" borderId="25" xfId="0" applyNumberFormat="1" applyFont="1" applyFill="1" applyBorder="1" applyAlignment="1">
      <alignment horizontal="right"/>
    </xf>
    <xf numFmtId="165" fontId="25" fillId="0" borderId="51" xfId="0" applyNumberFormat="1" applyFont="1" applyFill="1" applyBorder="1" applyAlignment="1">
      <alignment horizontal="right"/>
    </xf>
    <xf numFmtId="165" fontId="27" fillId="0" borderId="51" xfId="0" applyNumberFormat="1" applyFont="1" applyFill="1" applyBorder="1" applyAlignment="1">
      <alignment horizontal="right"/>
    </xf>
    <xf numFmtId="4" fontId="25" fillId="0" borderId="51" xfId="0" applyNumberFormat="1" applyFont="1" applyFill="1" applyBorder="1" applyAlignment="1">
      <alignment horizontal="right"/>
    </xf>
    <xf numFmtId="3" fontId="25" fillId="0" borderId="51" xfId="0" applyNumberFormat="1" applyFont="1" applyFill="1" applyBorder="1" applyAlignment="1">
      <alignment horizontal="right"/>
    </xf>
    <xf numFmtId="4" fontId="26" fillId="0" borderId="51" xfId="0" applyNumberFormat="1" applyFont="1" applyFill="1" applyBorder="1" applyAlignment="1">
      <alignment horizontal="right"/>
    </xf>
    <xf numFmtId="165" fontId="27" fillId="0" borderId="21" xfId="0" applyNumberFormat="1" applyFont="1" applyFill="1" applyBorder="1" applyAlignment="1">
      <alignment horizontal="right"/>
    </xf>
    <xf numFmtId="164" fontId="27" fillId="0" borderId="22" xfId="0" applyNumberFormat="1" applyFont="1" applyFill="1" applyBorder="1" applyAlignment="1">
      <alignment horizontal="right"/>
    </xf>
    <xf numFmtId="164" fontId="27" fillId="0" borderId="23" xfId="0" applyNumberFormat="1" applyFont="1" applyFill="1" applyBorder="1" applyAlignment="1">
      <alignment horizontal="right"/>
    </xf>
    <xf numFmtId="165" fontId="27" fillId="0" borderId="21" xfId="0" applyNumberFormat="1" applyFont="1" applyBorder="1"/>
    <xf numFmtId="165" fontId="27" fillId="0" borderId="87" xfId="0" applyNumberFormat="1" applyFont="1" applyFill="1" applyBorder="1" applyAlignment="1">
      <alignment horizontal="right"/>
    </xf>
    <xf numFmtId="4" fontId="27" fillId="0" borderId="87" xfId="0" applyNumberFormat="1" applyFont="1" applyFill="1" applyBorder="1" applyAlignment="1">
      <alignment horizontal="right"/>
    </xf>
    <xf numFmtId="3" fontId="27" fillId="0" borderId="87" xfId="0" applyNumberFormat="1" applyFont="1" applyFill="1" applyBorder="1" applyAlignment="1">
      <alignment horizontal="right"/>
    </xf>
    <xf numFmtId="4" fontId="27" fillId="0" borderId="85" xfId="0" applyNumberFormat="1" applyFont="1" applyFill="1" applyBorder="1"/>
    <xf numFmtId="164" fontId="27" fillId="0" borderId="26" xfId="0" applyNumberFormat="1" applyFont="1" applyFill="1" applyBorder="1" applyAlignment="1">
      <alignment horizontal="right"/>
    </xf>
    <xf numFmtId="164" fontId="27" fillId="0" borderId="27" xfId="0" applyNumberFormat="1" applyFont="1" applyFill="1" applyBorder="1" applyAlignment="1">
      <alignment horizontal="right"/>
    </xf>
    <xf numFmtId="165" fontId="27" fillId="0" borderId="25" xfId="0" applyNumberFormat="1" applyFont="1" applyBorder="1"/>
    <xf numFmtId="165" fontId="53" fillId="0" borderId="51" xfId="0" applyNumberFormat="1" applyFont="1" applyBorder="1"/>
    <xf numFmtId="3" fontId="27" fillId="0" borderId="51" xfId="0" applyNumberFormat="1" applyFont="1" applyFill="1" applyBorder="1" applyAlignment="1">
      <alignment horizontal="right"/>
    </xf>
    <xf numFmtId="164" fontId="27" fillId="0" borderId="30" xfId="0" applyNumberFormat="1" applyFont="1" applyFill="1" applyBorder="1" applyAlignment="1">
      <alignment horizontal="right"/>
    </xf>
    <xf numFmtId="164" fontId="27" fillId="0" borderId="31" xfId="0" applyNumberFormat="1" applyFont="1" applyFill="1" applyBorder="1" applyAlignment="1">
      <alignment horizontal="right"/>
    </xf>
    <xf numFmtId="165" fontId="27" fillId="0" borderId="32" xfId="0" applyNumberFormat="1" applyFont="1" applyBorder="1"/>
    <xf numFmtId="165" fontId="53" fillId="0" borderId="50" xfId="0" applyNumberFormat="1" applyFont="1" applyBorder="1"/>
    <xf numFmtId="3" fontId="27" fillId="0" borderId="50" xfId="0" applyNumberFormat="1" applyFont="1" applyFill="1" applyBorder="1" applyAlignment="1">
      <alignment horizontal="right"/>
    </xf>
    <xf numFmtId="4" fontId="25" fillId="0" borderId="15" xfId="0" applyNumberFormat="1" applyFont="1" applyBorder="1"/>
    <xf numFmtId="164" fontId="27" fillId="0" borderId="45" xfId="0" applyNumberFormat="1" applyFont="1" applyFill="1" applyBorder="1" applyAlignment="1">
      <alignment horizontal="right"/>
    </xf>
    <xf numFmtId="164" fontId="27" fillId="0" borderId="46" xfId="0" applyNumberFormat="1" applyFont="1" applyFill="1" applyBorder="1" applyAlignment="1">
      <alignment horizontal="right"/>
    </xf>
    <xf numFmtId="165" fontId="27" fillId="0" borderId="47" xfId="0" applyNumberFormat="1" applyFont="1" applyBorder="1"/>
    <xf numFmtId="165" fontId="53" fillId="0" borderId="33" xfId="0" applyNumberFormat="1" applyFont="1" applyBorder="1"/>
    <xf numFmtId="165" fontId="53" fillId="0" borderId="87" xfId="0" applyNumberFormat="1" applyFont="1" applyBorder="1"/>
    <xf numFmtId="3" fontId="27" fillId="0" borderId="84" xfId="0" applyNumberFormat="1" applyFont="1" applyBorder="1"/>
    <xf numFmtId="3" fontId="27" fillId="0" borderId="33" xfId="0" applyNumberFormat="1" applyFont="1" applyBorder="1"/>
    <xf numFmtId="3" fontId="27" fillId="0" borderId="10" xfId="0" applyNumberFormat="1" applyFont="1" applyBorder="1"/>
    <xf numFmtId="3" fontId="27" fillId="0" borderId="50" xfId="0" applyNumberFormat="1" applyFont="1" applyBorder="1"/>
    <xf numFmtId="4" fontId="27" fillId="0" borderId="50" xfId="0" applyNumberFormat="1" applyFont="1" applyBorder="1"/>
    <xf numFmtId="165" fontId="26" fillId="0" borderId="49" xfId="0" applyNumberFormat="1" applyFont="1" applyFill="1" applyBorder="1" applyAlignment="1">
      <alignment horizontal="right"/>
    </xf>
    <xf numFmtId="3" fontId="25" fillId="0" borderId="14" xfId="0" applyNumberFormat="1" applyFont="1" applyBorder="1" applyAlignment="1">
      <alignment horizontal="right"/>
    </xf>
    <xf numFmtId="4" fontId="25" fillId="0" borderId="14" xfId="0" applyNumberFormat="1" applyFont="1" applyBorder="1" applyAlignment="1">
      <alignment horizontal="right"/>
    </xf>
    <xf numFmtId="4" fontId="27" fillId="0" borderId="15" xfId="0" applyNumberFormat="1" applyFont="1" applyBorder="1"/>
    <xf numFmtId="165" fontId="25" fillId="0" borderId="14" xfId="0" applyNumberFormat="1" applyFont="1" applyBorder="1" applyAlignment="1">
      <alignment horizontal="right"/>
    </xf>
    <xf numFmtId="164" fontId="25" fillId="0" borderId="17" xfId="0" applyNumberFormat="1" applyFont="1" applyBorder="1" applyAlignment="1">
      <alignment horizontal="right"/>
    </xf>
    <xf numFmtId="164" fontId="25" fillId="0" borderId="18" xfId="0" applyNumberFormat="1" applyFont="1" applyBorder="1" applyAlignment="1">
      <alignment horizontal="right"/>
    </xf>
    <xf numFmtId="165" fontId="25" fillId="0" borderId="19" xfId="0" applyNumberFormat="1" applyFont="1" applyBorder="1" applyAlignment="1">
      <alignment horizontal="right"/>
    </xf>
    <xf numFmtId="165" fontId="25" fillId="0" borderId="49" xfId="0" applyNumberFormat="1" applyFont="1" applyBorder="1" applyAlignment="1">
      <alignment horizontal="right"/>
    </xf>
    <xf numFmtId="4" fontId="25" fillId="0" borderId="49" xfId="0" applyNumberFormat="1" applyFont="1" applyBorder="1" applyAlignment="1">
      <alignment horizontal="right"/>
    </xf>
    <xf numFmtId="3" fontId="25" fillId="0" borderId="49" xfId="0" applyNumberFormat="1" applyFont="1" applyBorder="1" applyAlignment="1">
      <alignment horizontal="right"/>
    </xf>
    <xf numFmtId="165" fontId="29" fillId="0" borderId="24" xfId="0" applyNumberFormat="1" applyFont="1" applyFill="1" applyBorder="1" applyAlignment="1">
      <alignment horizontal="center"/>
    </xf>
    <xf numFmtId="4" fontId="29" fillId="0" borderId="24" xfId="0" applyNumberFormat="1" applyFont="1" applyFill="1" applyBorder="1" applyAlignment="1">
      <alignment horizontal="center"/>
    </xf>
    <xf numFmtId="0" fontId="27" fillId="0" borderId="113" xfId="0" applyFont="1" applyBorder="1" applyAlignment="1">
      <alignment horizontal="left"/>
    </xf>
    <xf numFmtId="169" fontId="27" fillId="0" borderId="10" xfId="0" applyNumberFormat="1" applyFont="1" applyBorder="1" applyAlignment="1">
      <alignment horizontal="right"/>
    </xf>
    <xf numFmtId="3" fontId="27" fillId="0" borderId="10" xfId="0" applyNumberFormat="1" applyFont="1" applyFill="1" applyBorder="1" applyAlignment="1">
      <alignment horizontal="right"/>
    </xf>
    <xf numFmtId="3" fontId="27" fillId="0" borderId="10" xfId="0" applyNumberFormat="1" applyFont="1" applyBorder="1" applyAlignment="1">
      <alignment horizontal="right"/>
    </xf>
    <xf numFmtId="4" fontId="27" fillId="0" borderId="10" xfId="0" applyNumberFormat="1" applyFont="1" applyFill="1" applyBorder="1" applyAlignment="1">
      <alignment horizontal="right"/>
    </xf>
    <xf numFmtId="164" fontId="27" fillId="0" borderId="10" xfId="0" applyNumberFormat="1" applyFont="1" applyFill="1" applyBorder="1" applyAlignment="1">
      <alignment horizontal="right"/>
    </xf>
    <xf numFmtId="165" fontId="27" fillId="0" borderId="50" xfId="0" applyNumberFormat="1" applyFont="1" applyBorder="1"/>
    <xf numFmtId="4" fontId="27" fillId="0" borderId="48" xfId="0" applyNumberFormat="1" applyFont="1" applyBorder="1"/>
    <xf numFmtId="3" fontId="22" fillId="0" borderId="0" xfId="0" applyNumberFormat="1" applyFont="1" applyFill="1" applyBorder="1" applyAlignment="1">
      <alignment horizontal="center" vertical="center"/>
    </xf>
    <xf numFmtId="165" fontId="27" fillId="0" borderId="51" xfId="0" applyNumberFormat="1" applyFont="1" applyBorder="1"/>
    <xf numFmtId="3" fontId="18" fillId="0" borderId="0" xfId="0" applyNumberFormat="1" applyFont="1" applyFill="1" applyBorder="1" applyAlignment="1">
      <alignment horizontal="center"/>
    </xf>
    <xf numFmtId="4" fontId="18" fillId="0" borderId="0" xfId="0" applyNumberFormat="1" applyFont="1" applyFill="1" applyBorder="1" applyAlignment="1">
      <alignment horizontal="center"/>
    </xf>
    <xf numFmtId="165" fontId="18" fillId="0" borderId="25" xfId="0" applyNumberFormat="1" applyFont="1" applyFill="1" applyBorder="1" applyAlignment="1">
      <alignment horizontal="center"/>
    </xf>
    <xf numFmtId="164" fontId="18" fillId="0" borderId="26" xfId="0" applyNumberFormat="1" applyFont="1" applyFill="1" applyBorder="1" applyAlignment="1">
      <alignment horizontal="center"/>
    </xf>
    <xf numFmtId="164" fontId="18" fillId="0" borderId="27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vertical="center" wrapText="1"/>
    </xf>
    <xf numFmtId="3" fontId="22" fillId="5" borderId="114" xfId="0" applyNumberFormat="1" applyFont="1" applyFill="1" applyBorder="1" applyAlignment="1">
      <alignment horizontal="center" vertical="center"/>
    </xf>
    <xf numFmtId="0" fontId="18" fillId="5" borderId="14" xfId="0" applyFont="1" applyFill="1" applyBorder="1" applyAlignment="1">
      <alignment horizontal="left" indent="1"/>
    </xf>
    <xf numFmtId="4" fontId="24" fillId="0" borderId="89" xfId="0" applyNumberFormat="1" applyFont="1" applyFill="1" applyBorder="1" applyAlignment="1">
      <alignment horizontal="right"/>
    </xf>
    <xf numFmtId="0" fontId="27" fillId="2" borderId="100" xfId="0" applyFont="1" applyFill="1" applyBorder="1" applyAlignment="1">
      <alignment horizontal="left" vertical="center" wrapText="1"/>
    </xf>
    <xf numFmtId="0" fontId="27" fillId="2" borderId="12" xfId="0" applyFont="1" applyFill="1" applyBorder="1" applyAlignment="1">
      <alignment horizontal="left" indent="1"/>
    </xf>
    <xf numFmtId="3" fontId="18" fillId="2" borderId="12" xfId="0" applyNumberFormat="1" applyFont="1" applyFill="1" applyBorder="1" applyAlignment="1">
      <alignment horizontal="center"/>
    </xf>
    <xf numFmtId="3" fontId="27" fillId="2" borderId="12" xfId="0" applyNumberFormat="1" applyFont="1" applyFill="1" applyBorder="1" applyAlignment="1">
      <alignment horizontal="right"/>
    </xf>
    <xf numFmtId="4" fontId="18" fillId="2" borderId="12" xfId="0" applyNumberFormat="1" applyFont="1" applyFill="1" applyBorder="1" applyAlignment="1">
      <alignment horizontal="center"/>
    </xf>
    <xf numFmtId="4" fontId="18" fillId="2" borderId="12" xfId="0" applyNumberFormat="1" applyFont="1" applyFill="1" applyBorder="1"/>
    <xf numFmtId="165" fontId="27" fillId="2" borderId="52" xfId="0" applyNumberFormat="1" applyFont="1" applyFill="1" applyBorder="1" applyAlignment="1">
      <alignment horizontal="right"/>
    </xf>
    <xf numFmtId="164" fontId="27" fillId="2" borderId="52" xfId="0" applyNumberFormat="1" applyFont="1" applyFill="1" applyBorder="1" applyAlignment="1">
      <alignment horizontal="right"/>
    </xf>
    <xf numFmtId="165" fontId="27" fillId="0" borderId="52" xfId="0" applyNumberFormat="1" applyFont="1" applyBorder="1"/>
    <xf numFmtId="165" fontId="53" fillId="0" borderId="52" xfId="0" applyNumberFormat="1" applyFont="1" applyBorder="1"/>
    <xf numFmtId="4" fontId="27" fillId="0" borderId="11" xfId="0" applyNumberFormat="1" applyFont="1" applyFill="1" applyBorder="1" applyAlignment="1">
      <alignment horizontal="center"/>
    </xf>
    <xf numFmtId="4" fontId="27" fillId="0" borderId="52" xfId="0" applyNumberFormat="1" applyFont="1" applyFill="1" applyBorder="1" applyAlignment="1">
      <alignment horizontal="right"/>
    </xf>
    <xf numFmtId="4" fontId="30" fillId="0" borderId="11" xfId="0" applyNumberFormat="1" applyFont="1" applyFill="1" applyBorder="1" applyAlignment="1">
      <alignment horizontal="right"/>
    </xf>
    <xf numFmtId="0" fontId="27" fillId="2" borderId="86" xfId="0" applyFont="1" applyFill="1" applyBorder="1" applyAlignment="1">
      <alignment horizontal="left" vertical="center" wrapText="1"/>
    </xf>
    <xf numFmtId="0" fontId="27" fillId="2" borderId="20" xfId="0" applyFont="1" applyFill="1" applyBorder="1" applyAlignment="1">
      <alignment horizontal="left" indent="1"/>
    </xf>
    <xf numFmtId="4" fontId="27" fillId="0" borderId="12" xfId="0" applyNumberFormat="1" applyFont="1" applyFill="1" applyBorder="1" applyAlignment="1">
      <alignment horizontal="center"/>
    </xf>
    <xf numFmtId="3" fontId="19" fillId="2" borderId="12" xfId="0" applyNumberFormat="1" applyFont="1" applyFill="1" applyBorder="1" applyAlignment="1">
      <alignment horizontal="center"/>
    </xf>
    <xf numFmtId="3" fontId="29" fillId="2" borderId="12" xfId="0" applyNumberFormat="1" applyFont="1" applyFill="1" applyBorder="1" applyAlignment="1">
      <alignment horizontal="right"/>
    </xf>
    <xf numFmtId="4" fontId="19" fillId="2" borderId="12" xfId="0" applyNumberFormat="1" applyFont="1" applyFill="1" applyBorder="1" applyAlignment="1">
      <alignment horizontal="center"/>
    </xf>
    <xf numFmtId="4" fontId="19" fillId="2" borderId="12" xfId="0" applyNumberFormat="1" applyFont="1" applyFill="1" applyBorder="1"/>
    <xf numFmtId="165" fontId="29" fillId="2" borderId="52" xfId="0" applyNumberFormat="1" applyFont="1" applyFill="1" applyBorder="1" applyAlignment="1">
      <alignment horizontal="right"/>
    </xf>
    <xf numFmtId="164" fontId="29" fillId="2" borderId="52" xfId="0" applyNumberFormat="1" applyFont="1" applyFill="1" applyBorder="1" applyAlignment="1">
      <alignment horizontal="right"/>
    </xf>
    <xf numFmtId="165" fontId="29" fillId="0" borderId="52" xfId="0" applyNumberFormat="1" applyFont="1" applyBorder="1"/>
    <xf numFmtId="165" fontId="60" fillId="0" borderId="52" xfId="0" applyNumberFormat="1" applyFont="1" applyBorder="1"/>
    <xf numFmtId="165" fontId="29" fillId="0" borderId="12" xfId="0" applyNumberFormat="1" applyFont="1" applyFill="1" applyBorder="1" applyAlignment="1">
      <alignment horizontal="right"/>
    </xf>
    <xf numFmtId="165" fontId="48" fillId="0" borderId="12" xfId="0" applyNumberFormat="1" applyFont="1" applyFill="1" applyBorder="1" applyAlignment="1">
      <alignment horizontal="right"/>
    </xf>
    <xf numFmtId="4" fontId="29" fillId="0" borderId="12" xfId="0" applyNumberFormat="1" applyFont="1" applyFill="1" applyBorder="1" applyAlignment="1">
      <alignment horizontal="right"/>
    </xf>
    <xf numFmtId="4" fontId="29" fillId="0" borderId="12" xfId="0" applyNumberFormat="1" applyFont="1" applyFill="1" applyBorder="1" applyAlignment="1">
      <alignment horizontal="center"/>
    </xf>
    <xf numFmtId="4" fontId="29" fillId="0" borderId="12" xfId="0" applyNumberFormat="1" applyFont="1" applyBorder="1"/>
    <xf numFmtId="3" fontId="29" fillId="0" borderId="12" xfId="0" applyNumberFormat="1" applyFont="1" applyFill="1" applyBorder="1" applyAlignment="1">
      <alignment horizontal="right"/>
    </xf>
    <xf numFmtId="4" fontId="29" fillId="0" borderId="52" xfId="0" applyNumberFormat="1" applyFont="1" applyFill="1" applyBorder="1" applyAlignment="1">
      <alignment horizontal="right"/>
    </xf>
    <xf numFmtId="4" fontId="29" fillId="0" borderId="24" xfId="0" applyNumberFormat="1" applyFont="1" applyFill="1" applyBorder="1" applyAlignment="1">
      <alignment horizontal="right"/>
    </xf>
    <xf numFmtId="4" fontId="27" fillId="0" borderId="115" xfId="0" applyNumberFormat="1" applyFont="1" applyFill="1" applyBorder="1" applyAlignment="1">
      <alignment horizontal="right"/>
    </xf>
    <xf numFmtId="4" fontId="27" fillId="0" borderId="110" xfId="0" applyNumberFormat="1" applyFont="1" applyFill="1" applyBorder="1" applyAlignment="1">
      <alignment horizontal="right"/>
    </xf>
    <xf numFmtId="0" fontId="27" fillId="0" borderId="116" xfId="0" applyFont="1" applyBorder="1" applyAlignment="1">
      <alignment horizontal="left"/>
    </xf>
    <xf numFmtId="0" fontId="27" fillId="0" borderId="37" xfId="0" applyFont="1" applyBorder="1" applyAlignment="1">
      <alignment horizontal="left" indent="1"/>
    </xf>
    <xf numFmtId="169" fontId="27" fillId="0" borderId="37" xfId="0" applyNumberFormat="1" applyFont="1" applyBorder="1" applyAlignment="1">
      <alignment horizontal="right"/>
    </xf>
    <xf numFmtId="3" fontId="27" fillId="0" borderId="37" xfId="0" applyNumberFormat="1" applyFont="1" applyFill="1" applyBorder="1" applyAlignment="1">
      <alignment horizontal="right"/>
    </xf>
    <xf numFmtId="3" fontId="27" fillId="0" borderId="37" xfId="0" applyNumberFormat="1" applyFont="1" applyBorder="1" applyAlignment="1">
      <alignment horizontal="right"/>
    </xf>
    <xf numFmtId="4" fontId="27" fillId="0" borderId="117" xfId="0" applyNumberFormat="1" applyFont="1" applyBorder="1"/>
    <xf numFmtId="4" fontId="29" fillId="0" borderId="13" xfId="0" applyNumberFormat="1" applyFont="1" applyFill="1" applyBorder="1" applyAlignment="1">
      <alignment horizontal="center"/>
    </xf>
    <xf numFmtId="4" fontId="29" fillId="0" borderId="50" xfId="0" applyNumberFormat="1" applyFont="1" applyFill="1" applyBorder="1" applyAlignment="1">
      <alignment horizontal="center"/>
    </xf>
    <xf numFmtId="4" fontId="27" fillId="0" borderId="118" xfId="0" applyNumberFormat="1" applyFont="1" applyFill="1" applyBorder="1" applyAlignment="1">
      <alignment horizontal="right"/>
    </xf>
    <xf numFmtId="4" fontId="22" fillId="0" borderId="0" xfId="0" applyNumberFormat="1" applyFont="1" applyBorder="1"/>
    <xf numFmtId="4" fontId="25" fillId="0" borderId="0" xfId="0" applyNumberFormat="1" applyFont="1" applyBorder="1"/>
    <xf numFmtId="165" fontId="29" fillId="0" borderId="49" xfId="0" applyNumberFormat="1" applyFont="1" applyFill="1" applyBorder="1" applyAlignment="1">
      <alignment horizontal="right"/>
    </xf>
    <xf numFmtId="4" fontId="25" fillId="0" borderId="76" xfId="0" applyNumberFormat="1" applyFont="1" applyFill="1" applyBorder="1" applyAlignment="1">
      <alignment horizontal="right"/>
    </xf>
    <xf numFmtId="169" fontId="30" fillId="0" borderId="12" xfId="0" applyNumberFormat="1" applyFont="1" applyBorder="1" applyAlignment="1">
      <alignment horizontal="right"/>
    </xf>
    <xf numFmtId="165" fontId="57" fillId="0" borderId="12" xfId="0" applyNumberFormat="1" applyFont="1" applyFill="1" applyBorder="1" applyAlignment="1">
      <alignment horizontal="right"/>
    </xf>
    <xf numFmtId="4" fontId="30" fillId="0" borderId="12" xfId="0" applyNumberFormat="1" applyFont="1" applyFill="1" applyBorder="1" applyAlignment="1">
      <alignment horizontal="center"/>
    </xf>
    <xf numFmtId="4" fontId="30" fillId="0" borderId="12" xfId="0" applyNumberFormat="1" applyFont="1" applyFill="1" applyBorder="1" applyAlignment="1"/>
    <xf numFmtId="4" fontId="27" fillId="17" borderId="24" xfId="0" applyNumberFormat="1" applyFont="1" applyFill="1" applyBorder="1" applyAlignment="1">
      <alignment horizontal="right"/>
    </xf>
    <xf numFmtId="0" fontId="29" fillId="0" borderId="92" xfId="0" applyFont="1" applyBorder="1" applyAlignment="1">
      <alignment horizontal="left"/>
    </xf>
    <xf numFmtId="0" fontId="29" fillId="0" borderId="24" xfId="0" applyFont="1" applyBorder="1" applyAlignment="1">
      <alignment horizontal="left" indent="1"/>
    </xf>
    <xf numFmtId="169" fontId="29" fillId="0" borderId="24" xfId="0" applyNumberFormat="1" applyFont="1" applyBorder="1" applyAlignment="1">
      <alignment horizontal="right"/>
    </xf>
    <xf numFmtId="3" fontId="29" fillId="0" borderId="24" xfId="0" applyNumberFormat="1" applyFont="1" applyFill="1" applyBorder="1" applyAlignment="1">
      <alignment horizontal="right"/>
    </xf>
    <xf numFmtId="4" fontId="29" fillId="0" borderId="24" xfId="0" applyNumberFormat="1" applyFont="1" applyBorder="1"/>
    <xf numFmtId="165" fontId="29" fillId="0" borderId="24" xfId="0" applyNumberFormat="1" applyFont="1" applyFill="1" applyBorder="1" applyAlignment="1">
      <alignment horizontal="right"/>
    </xf>
    <xf numFmtId="164" fontId="29" fillId="0" borderId="24" xfId="0" applyNumberFormat="1" applyFont="1" applyFill="1" applyBorder="1" applyAlignment="1">
      <alignment horizontal="right"/>
    </xf>
    <xf numFmtId="165" fontId="29" fillId="0" borderId="24" xfId="0" applyNumberFormat="1" applyFont="1" applyBorder="1"/>
    <xf numFmtId="165" fontId="60" fillId="0" borderId="24" xfId="0" applyNumberFormat="1" applyFont="1" applyBorder="1"/>
    <xf numFmtId="4" fontId="29" fillId="0" borderId="24" xfId="0" applyNumberFormat="1" applyFont="1" applyFill="1" applyBorder="1" applyAlignment="1"/>
    <xf numFmtId="4" fontId="29" fillId="17" borderId="24" xfId="0" applyNumberFormat="1" applyFont="1" applyFill="1" applyBorder="1" applyAlignment="1">
      <alignment horizontal="right"/>
    </xf>
    <xf numFmtId="4" fontId="30" fillId="17" borderId="24" xfId="0" applyNumberFormat="1" applyFont="1" applyFill="1" applyBorder="1" applyAlignment="1">
      <alignment horizontal="right"/>
    </xf>
    <xf numFmtId="0" fontId="27" fillId="0" borderId="119" xfId="0" applyFont="1" applyBorder="1" applyAlignment="1">
      <alignment horizontal="left"/>
    </xf>
    <xf numFmtId="0" fontId="27" fillId="0" borderId="29" xfId="0" applyFont="1" applyBorder="1" applyAlignment="1">
      <alignment horizontal="left" indent="1"/>
    </xf>
    <xf numFmtId="169" fontId="27" fillId="0" borderId="29" xfId="0" applyNumberFormat="1" applyFont="1" applyBorder="1" applyAlignment="1">
      <alignment horizontal="right"/>
    </xf>
    <xf numFmtId="3" fontId="27" fillId="0" borderId="29" xfId="0" applyNumberFormat="1" applyFont="1" applyFill="1" applyBorder="1" applyAlignment="1">
      <alignment horizontal="right"/>
    </xf>
    <xf numFmtId="3" fontId="27" fillId="0" borderId="29" xfId="0" applyNumberFormat="1" applyFont="1" applyBorder="1" applyAlignment="1">
      <alignment horizontal="right"/>
    </xf>
    <xf numFmtId="4" fontId="27" fillId="0" borderId="29" xfId="0" applyNumberFormat="1" applyFont="1" applyFill="1" applyBorder="1" applyAlignment="1">
      <alignment horizontal="right"/>
    </xf>
    <xf numFmtId="4" fontId="27" fillId="0" borderId="29" xfId="0" applyNumberFormat="1" applyFont="1" applyBorder="1"/>
    <xf numFmtId="164" fontId="27" fillId="0" borderId="29" xfId="0" applyNumberFormat="1" applyFont="1" applyFill="1" applyBorder="1" applyAlignment="1">
      <alignment horizontal="right"/>
    </xf>
    <xf numFmtId="165" fontId="27" fillId="0" borderId="29" xfId="0" applyNumberFormat="1" applyFont="1" applyBorder="1"/>
    <xf numFmtId="165" fontId="53" fillId="0" borderId="29" xfId="0" applyNumberFormat="1" applyFont="1" applyBorder="1"/>
    <xf numFmtId="1" fontId="27" fillId="0" borderId="24" xfId="0" applyNumberFormat="1" applyFont="1" applyFill="1" applyBorder="1" applyAlignment="1">
      <alignment horizontal="right"/>
    </xf>
    <xf numFmtId="2" fontId="53" fillId="0" borderId="24" xfId="0" applyNumberFormat="1" applyFont="1" applyBorder="1"/>
    <xf numFmtId="4" fontId="27" fillId="0" borderId="48" xfId="0" applyNumberFormat="1" applyFont="1" applyFill="1" applyBorder="1" applyAlignment="1">
      <alignment horizontal="center"/>
    </xf>
    <xf numFmtId="4" fontId="27" fillId="0" borderId="48" xfId="0" applyNumberFormat="1" applyFont="1" applyFill="1" applyBorder="1" applyAlignment="1"/>
    <xf numFmtId="0" fontId="22" fillId="0" borderId="120" xfId="0" applyFont="1" applyBorder="1" applyAlignment="1">
      <alignment horizontal="left"/>
    </xf>
    <xf numFmtId="4" fontId="31" fillId="0" borderId="0" xfId="0" applyNumberFormat="1" applyFont="1" applyBorder="1"/>
    <xf numFmtId="3" fontId="31" fillId="0" borderId="0" xfId="0" applyNumberFormat="1" applyFont="1" applyBorder="1"/>
    <xf numFmtId="164" fontId="31" fillId="0" borderId="0" xfId="0" applyNumberFormat="1" applyFont="1" applyBorder="1"/>
    <xf numFmtId="165" fontId="31" fillId="0" borderId="0" xfId="0" applyNumberFormat="1" applyFont="1" applyBorder="1"/>
    <xf numFmtId="0" fontId="21" fillId="0" borderId="0" xfId="0" applyFont="1"/>
    <xf numFmtId="4" fontId="22" fillId="0" borderId="72" xfId="0" applyNumberFormat="1" applyFont="1" applyBorder="1"/>
    <xf numFmtId="3" fontId="22" fillId="0" borderId="72" xfId="0" applyNumberFormat="1" applyFont="1" applyBorder="1"/>
    <xf numFmtId="164" fontId="22" fillId="0" borderId="72" xfId="0" applyNumberFormat="1" applyFont="1" applyBorder="1"/>
    <xf numFmtId="165" fontId="22" fillId="0" borderId="72" xfId="0" applyNumberFormat="1" applyFont="1" applyBorder="1"/>
    <xf numFmtId="0" fontId="21" fillId="0" borderId="72" xfId="0" applyFont="1" applyBorder="1"/>
    <xf numFmtId="0" fontId="22" fillId="0" borderId="72" xfId="0" applyFont="1" applyBorder="1"/>
    <xf numFmtId="4" fontId="18" fillId="0" borderId="73" xfId="0" applyNumberFormat="1" applyFont="1" applyFill="1" applyBorder="1"/>
    <xf numFmtId="4" fontId="25" fillId="0" borderId="121" xfId="0" applyNumberFormat="1" applyFont="1" applyFill="1" applyBorder="1" applyAlignment="1">
      <alignment horizontal="right"/>
    </xf>
    <xf numFmtId="4" fontId="22" fillId="0" borderId="76" xfId="0" applyNumberFormat="1" applyFont="1" applyFill="1" applyBorder="1" applyAlignment="1">
      <alignment horizontal="right"/>
    </xf>
    <xf numFmtId="4" fontId="22" fillId="0" borderId="121" xfId="0" applyNumberFormat="1" applyFont="1" applyFill="1" applyBorder="1" applyAlignment="1">
      <alignment horizontal="right"/>
    </xf>
    <xf numFmtId="0" fontId="27" fillId="0" borderId="81" xfId="0" applyFont="1" applyBorder="1" applyAlignment="1">
      <alignment horizontal="left" indent="1"/>
    </xf>
    <xf numFmtId="2" fontId="27" fillId="0" borderId="122" xfId="0" applyNumberFormat="1" applyFont="1" applyBorder="1" applyAlignment="1">
      <alignment horizontal="left" indent="1"/>
    </xf>
    <xf numFmtId="0" fontId="27" fillId="0" borderId="123" xfId="0" applyNumberFormat="1" applyFont="1" applyBorder="1" applyAlignment="1">
      <alignment horizontal="left"/>
    </xf>
    <xf numFmtId="4" fontId="25" fillId="0" borderId="76" xfId="0" applyNumberFormat="1" applyFont="1" applyBorder="1" applyAlignment="1">
      <alignment horizontal="right"/>
    </xf>
    <xf numFmtId="4" fontId="25" fillId="0" borderId="121" xfId="0" applyNumberFormat="1" applyFont="1" applyBorder="1" applyAlignment="1">
      <alignment horizontal="right"/>
    </xf>
    <xf numFmtId="0" fontId="27" fillId="0" borderId="109" xfId="0" applyFont="1" applyBorder="1" applyAlignment="1">
      <alignment horizontal="left"/>
    </xf>
    <xf numFmtId="0" fontId="27" fillId="0" borderId="28" xfId="0" applyFont="1" applyBorder="1" applyAlignment="1">
      <alignment horizontal="left" indent="1"/>
    </xf>
    <xf numFmtId="169" fontId="27" fillId="0" borderId="110" xfId="0" applyNumberFormat="1" applyFont="1" applyBorder="1" applyAlignment="1">
      <alignment horizontal="right"/>
    </xf>
    <xf numFmtId="3" fontId="27" fillId="0" borderId="110" xfId="0" applyNumberFormat="1" applyFont="1" applyFill="1" applyBorder="1" applyAlignment="1">
      <alignment horizontal="right"/>
    </xf>
    <xf numFmtId="3" fontId="27" fillId="0" borderId="110" xfId="0" applyNumberFormat="1" applyFont="1" applyBorder="1" applyAlignment="1">
      <alignment horizontal="right"/>
    </xf>
    <xf numFmtId="164" fontId="27" fillId="0" borderId="110" xfId="0" applyNumberFormat="1" applyFont="1" applyFill="1" applyBorder="1" applyAlignment="1">
      <alignment horizontal="right"/>
    </xf>
    <xf numFmtId="4" fontId="27" fillId="0" borderId="51" xfId="0" applyNumberFormat="1" applyFont="1" applyBorder="1"/>
    <xf numFmtId="4" fontId="25" fillId="0" borderId="76" xfId="0" applyNumberFormat="1" applyFont="1" applyFill="1" applyBorder="1" applyAlignment="1" applyProtection="1">
      <alignment horizontal="right"/>
    </xf>
    <xf numFmtId="4" fontId="25" fillId="0" borderId="121" xfId="0" applyNumberFormat="1" applyFont="1" applyFill="1" applyBorder="1" applyAlignment="1" applyProtection="1">
      <alignment horizontal="right"/>
    </xf>
    <xf numFmtId="0" fontId="22" fillId="5" borderId="14" xfId="0" applyFont="1" applyFill="1" applyBorder="1" applyAlignment="1">
      <alignment horizontal="center" vertical="center" wrapText="1"/>
    </xf>
    <xf numFmtId="0" fontId="22" fillId="5" borderId="14" xfId="0" applyFont="1" applyFill="1" applyBorder="1" applyAlignment="1">
      <alignment horizontal="center" vertical="center"/>
    </xf>
    <xf numFmtId="164" fontId="22" fillId="5" borderId="13" xfId="0" applyNumberFormat="1" applyFont="1" applyFill="1" applyBorder="1" applyAlignment="1">
      <alignment horizontal="center" vertical="center" wrapText="1" shrinkToFit="1"/>
    </xf>
    <xf numFmtId="164" fontId="22" fillId="5" borderId="13" xfId="0" applyNumberFormat="1" applyFont="1" applyFill="1" applyBorder="1" applyAlignment="1">
      <alignment horizontal="center" vertical="center"/>
    </xf>
    <xf numFmtId="3" fontId="22" fillId="5" borderId="13" xfId="0" applyNumberFormat="1" applyFont="1" applyFill="1" applyBorder="1" applyAlignment="1">
      <alignment horizontal="center" vertical="center" wrapText="1" shrinkToFit="1"/>
    </xf>
    <xf numFmtId="3" fontId="22" fillId="5" borderId="14" xfId="0" applyNumberFormat="1" applyFont="1" applyFill="1" applyBorder="1" applyAlignment="1">
      <alignment horizontal="center" vertical="center" wrapText="1" shrinkToFit="1"/>
    </xf>
    <xf numFmtId="0" fontId="22" fillId="5" borderId="24" xfId="0" applyFont="1" applyFill="1" applyBorder="1" applyAlignment="1">
      <alignment horizontal="center" vertical="center" wrapText="1"/>
    </xf>
    <xf numFmtId="0" fontId="22" fillId="5" borderId="24" xfId="0" applyFont="1" applyFill="1" applyBorder="1" applyAlignment="1">
      <alignment horizontal="left" vertical="center" indent="1"/>
    </xf>
    <xf numFmtId="0" fontId="22" fillId="5" borderId="90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left" vertical="center" indent="1"/>
    </xf>
    <xf numFmtId="3" fontId="22" fillId="5" borderId="12" xfId="0" applyNumberFormat="1" applyFont="1" applyFill="1" applyBorder="1" applyAlignment="1">
      <alignment horizontal="center" vertical="center" wrapText="1"/>
    </xf>
    <xf numFmtId="4" fontId="22" fillId="5" borderId="12" xfId="0" applyNumberFormat="1" applyFont="1" applyFill="1" applyBorder="1" applyAlignment="1">
      <alignment horizontal="center" vertical="center" wrapText="1"/>
    </xf>
    <xf numFmtId="4" fontId="22" fillId="5" borderId="12" xfId="0" applyNumberFormat="1" applyFont="1" applyFill="1" applyBorder="1" applyAlignment="1">
      <alignment horizontal="center" vertical="center"/>
    </xf>
    <xf numFmtId="3" fontId="22" fillId="5" borderId="12" xfId="0" applyNumberFormat="1" applyFont="1" applyFill="1" applyBorder="1" applyAlignment="1">
      <alignment horizontal="center" vertical="center"/>
    </xf>
    <xf numFmtId="4" fontId="22" fillId="5" borderId="12" xfId="0" applyNumberFormat="1" applyFont="1" applyFill="1" applyBorder="1" applyAlignment="1">
      <alignment horizontal="center" vertical="center" shrinkToFit="1"/>
    </xf>
    <xf numFmtId="4" fontId="22" fillId="5" borderId="13" xfId="0" applyNumberFormat="1" applyFont="1" applyFill="1" applyBorder="1" applyAlignment="1">
      <alignment horizontal="center" vertical="center" wrapText="1" shrinkToFit="1"/>
    </xf>
    <xf numFmtId="165" fontId="22" fillId="5" borderId="13" xfId="0" applyNumberFormat="1" applyFont="1" applyFill="1" applyBorder="1" applyAlignment="1">
      <alignment horizontal="center" vertical="center" wrapText="1" shrinkToFit="1"/>
    </xf>
    <xf numFmtId="4" fontId="22" fillId="5" borderId="16" xfId="0" applyNumberFormat="1" applyFont="1" applyFill="1" applyBorder="1" applyAlignment="1">
      <alignment horizontal="center" vertical="center" wrapText="1" shrinkToFit="1"/>
    </xf>
    <xf numFmtId="4" fontId="22" fillId="5" borderId="14" xfId="0" applyNumberFormat="1" applyFont="1" applyFill="1" applyBorder="1" applyAlignment="1">
      <alignment horizontal="center" vertical="center" wrapText="1" shrinkToFit="1"/>
    </xf>
    <xf numFmtId="0" fontId="22" fillId="5" borderId="92" xfId="0" applyFont="1" applyFill="1" applyBorder="1" applyAlignment="1">
      <alignment horizontal="center" vertical="center" wrapText="1"/>
    </xf>
    <xf numFmtId="3" fontId="22" fillId="5" borderId="24" xfId="0" applyNumberFormat="1" applyFont="1" applyFill="1" applyBorder="1" applyAlignment="1">
      <alignment horizontal="center" vertical="center" wrapText="1"/>
    </xf>
    <xf numFmtId="4" fontId="22" fillId="5" borderId="24" xfId="0" applyNumberFormat="1" applyFont="1" applyFill="1" applyBorder="1" applyAlignment="1">
      <alignment horizontal="center" vertical="center" wrapText="1"/>
    </xf>
    <xf numFmtId="4" fontId="22" fillId="5" borderId="24" xfId="0" applyNumberFormat="1" applyFont="1" applyFill="1" applyBorder="1" applyAlignment="1">
      <alignment horizontal="center" vertical="center"/>
    </xf>
    <xf numFmtId="3" fontId="22" fillId="5" borderId="24" xfId="0" applyNumberFormat="1" applyFont="1" applyFill="1" applyBorder="1" applyAlignment="1">
      <alignment horizontal="center" vertical="center"/>
    </xf>
    <xf numFmtId="3" fontId="22" fillId="5" borderId="24" xfId="0" applyNumberFormat="1" applyFont="1" applyFill="1" applyBorder="1" applyAlignment="1">
      <alignment horizontal="center" vertical="center" wrapText="1" shrinkToFit="1"/>
    </xf>
    <xf numFmtId="4" fontId="22" fillId="5" borderId="24" xfId="0" applyNumberFormat="1" applyFont="1" applyFill="1" applyBorder="1" applyAlignment="1">
      <alignment horizontal="center" vertical="center" shrinkToFit="1"/>
    </xf>
    <xf numFmtId="4" fontId="22" fillId="5" borderId="24" xfId="0" applyNumberFormat="1" applyFont="1" applyFill="1" applyBorder="1" applyAlignment="1">
      <alignment horizontal="center" vertical="center" wrapText="1" shrinkToFit="1"/>
    </xf>
    <xf numFmtId="165" fontId="22" fillId="5" borderId="24" xfId="0" applyNumberFormat="1" applyFont="1" applyFill="1" applyBorder="1" applyAlignment="1">
      <alignment horizontal="center" vertical="center" wrapText="1" shrinkToFit="1"/>
    </xf>
    <xf numFmtId="164" fontId="22" fillId="5" borderId="24" xfId="0" applyNumberFormat="1" applyFont="1" applyFill="1" applyBorder="1" applyAlignment="1">
      <alignment horizontal="center" vertical="center" wrapText="1" shrinkToFit="1"/>
    </xf>
    <xf numFmtId="0" fontId="22" fillId="5" borderId="13" xfId="0" applyFont="1" applyFill="1" applyBorder="1" applyAlignment="1">
      <alignment horizontal="center" vertical="center"/>
    </xf>
    <xf numFmtId="3" fontId="22" fillId="5" borderId="13" xfId="0" applyNumberFormat="1" applyFont="1" applyFill="1" applyBorder="1" applyAlignment="1">
      <alignment horizontal="center" vertical="center" wrapText="1"/>
    </xf>
    <xf numFmtId="4" fontId="22" fillId="5" borderId="13" xfId="0" applyNumberFormat="1" applyFont="1" applyFill="1" applyBorder="1" applyAlignment="1">
      <alignment horizontal="center" vertical="center" wrapText="1"/>
    </xf>
    <xf numFmtId="4" fontId="22" fillId="5" borderId="13" xfId="0" applyNumberFormat="1" applyFont="1" applyFill="1" applyBorder="1" applyAlignment="1">
      <alignment horizontal="center" vertical="center"/>
    </xf>
    <xf numFmtId="3" fontId="22" fillId="5" borderId="13" xfId="0" applyNumberFormat="1" applyFont="1" applyFill="1" applyBorder="1" applyAlignment="1">
      <alignment horizontal="center" vertical="center"/>
    </xf>
    <xf numFmtId="4" fontId="22" fillId="5" borderId="13" xfId="0" applyNumberFormat="1" applyFont="1" applyFill="1" applyBorder="1" applyAlignment="1">
      <alignment horizontal="center" vertical="center" shrinkToFit="1"/>
    </xf>
    <xf numFmtId="4" fontId="22" fillId="5" borderId="126" xfId="0" applyNumberFormat="1" applyFont="1" applyFill="1" applyBorder="1" applyAlignment="1">
      <alignment horizontal="center" vertical="center" wrapText="1" shrinkToFi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indent="1"/>
    </xf>
    <xf numFmtId="3" fontId="22" fillId="0" borderId="0" xfId="0" applyNumberFormat="1" applyFont="1" applyFill="1" applyBorder="1" applyAlignment="1">
      <alignment horizontal="center" vertical="center" wrapText="1"/>
    </xf>
    <xf numFmtId="4" fontId="22" fillId="0" borderId="0" xfId="0" applyNumberFormat="1" applyFont="1" applyFill="1" applyBorder="1" applyAlignment="1">
      <alignment horizontal="center" vertical="center" wrapText="1"/>
    </xf>
    <xf numFmtId="4" fontId="22" fillId="0" borderId="0" xfId="0" applyNumberFormat="1" applyFont="1" applyFill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 wrapText="1" shrinkToFit="1"/>
    </xf>
    <xf numFmtId="4" fontId="22" fillId="0" borderId="0" xfId="0" applyNumberFormat="1" applyFont="1" applyFill="1" applyBorder="1" applyAlignment="1">
      <alignment horizontal="center" vertical="center" shrinkToFit="1"/>
    </xf>
    <xf numFmtId="4" fontId="22" fillId="0" borderId="0" xfId="0" applyNumberFormat="1" applyFont="1" applyFill="1" applyBorder="1" applyAlignment="1">
      <alignment horizontal="center" vertical="center" wrapText="1" shrinkToFit="1"/>
    </xf>
    <xf numFmtId="165" fontId="22" fillId="0" borderId="21" xfId="0" applyNumberFormat="1" applyFont="1" applyFill="1" applyBorder="1" applyAlignment="1">
      <alignment horizontal="center" vertical="center" wrapText="1" shrinkToFit="1"/>
    </xf>
    <xf numFmtId="164" fontId="22" fillId="0" borderId="22" xfId="0" applyNumberFormat="1" applyFont="1" applyFill="1" applyBorder="1" applyAlignment="1">
      <alignment horizontal="center" vertical="center" wrapText="1" shrinkToFit="1"/>
    </xf>
    <xf numFmtId="164" fontId="22" fillId="0" borderId="23" xfId="0" applyNumberFormat="1" applyFont="1" applyFill="1" applyBorder="1" applyAlignment="1">
      <alignment horizontal="center" vertical="center" wrapText="1" shrinkToFit="1"/>
    </xf>
    <xf numFmtId="0" fontId="22" fillId="5" borderId="125" xfId="0" applyFont="1" applyFill="1" applyBorder="1" applyAlignment="1">
      <alignment horizontal="center" vertical="center" wrapText="1"/>
    </xf>
    <xf numFmtId="0" fontId="22" fillId="5" borderId="124" xfId="0" applyFont="1" applyFill="1" applyBorder="1" applyAlignment="1">
      <alignment horizontal="left" vertical="center" indent="1"/>
    </xf>
    <xf numFmtId="3" fontId="22" fillId="5" borderId="124" xfId="0" applyNumberFormat="1" applyFont="1" applyFill="1" applyBorder="1" applyAlignment="1">
      <alignment horizontal="center" vertical="center" wrapText="1"/>
    </xf>
    <xf numFmtId="4" fontId="22" fillId="5" borderId="124" xfId="0" applyNumberFormat="1" applyFont="1" applyFill="1" applyBorder="1" applyAlignment="1">
      <alignment horizontal="center" vertical="center" wrapText="1"/>
    </xf>
    <xf numFmtId="4" fontId="22" fillId="5" borderId="124" xfId="0" applyNumberFormat="1" applyFont="1" applyFill="1" applyBorder="1" applyAlignment="1">
      <alignment horizontal="center" vertical="center"/>
    </xf>
    <xf numFmtId="3" fontId="22" fillId="5" borderId="124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wrapText="1"/>
    </xf>
    <xf numFmtId="0" fontId="0" fillId="0" borderId="0" xfId="0"/>
    <xf numFmtId="164" fontId="22" fillId="5" borderId="27" xfId="0" applyNumberFormat="1" applyFont="1" applyFill="1" applyBorder="1" applyAlignment="1">
      <alignment horizontal="center" vertical="center" wrapText="1" shrinkToFit="1"/>
    </xf>
    <xf numFmtId="4" fontId="22" fillId="5" borderId="114" xfId="0" applyNumberFormat="1" applyFont="1" applyFill="1" applyBorder="1" applyAlignment="1">
      <alignment horizontal="center" vertical="center" wrapText="1" shrinkToFit="1"/>
    </xf>
    <xf numFmtId="3" fontId="22" fillId="5" borderId="114" xfId="0" applyNumberFormat="1" applyFont="1" applyFill="1" applyBorder="1" applyAlignment="1">
      <alignment horizontal="center" vertical="center" wrapText="1" shrinkToFit="1"/>
    </xf>
    <xf numFmtId="165" fontId="22" fillId="5" borderId="25" xfId="0" applyNumberFormat="1" applyFont="1" applyFill="1" applyBorder="1" applyAlignment="1">
      <alignment horizontal="center" vertical="center" wrapText="1" shrinkToFit="1"/>
    </xf>
    <xf numFmtId="164" fontId="22" fillId="5" borderId="26" xfId="0" applyNumberFormat="1" applyFont="1" applyFill="1" applyBorder="1" applyAlignment="1">
      <alignment horizontal="center" vertical="center" wrapText="1" shrinkToFit="1"/>
    </xf>
    <xf numFmtId="4" fontId="22" fillId="5" borderId="124" xfId="0" applyNumberFormat="1" applyFont="1" applyFill="1" applyBorder="1" applyAlignment="1">
      <alignment horizontal="center" vertical="center" shrinkToFit="1"/>
    </xf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o" xfId="0" builtinId="0"/>
    <cellStyle name="Note" xfId="37"/>
    <cellStyle name="Output" xfId="38"/>
    <cellStyle name="Title" xfId="39"/>
    <cellStyle name="Total" xfId="40"/>
    <cellStyle name="Valuta" xfId="41" builtinId="4"/>
    <cellStyle name="Warning Text" xfId="42"/>
    <cellStyle name="Zarez" xfId="43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B80047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66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2409825</xdr:colOff>
      <xdr:row>4</xdr:row>
      <xdr:rowOff>142875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39624" y="0"/>
          <a:ext cx="3655205" cy="765701"/>
          <a:chOff x="62" y="0"/>
          <a:chExt cx="5761" cy="1244"/>
        </a:xfrm>
      </xdr:grpSpPr>
      <xdr:grpSp>
        <xdr:nvGrpSpPr>
          <xdr:cNvPr id="1026" name="Group 2"/>
          <xdr:cNvGrpSpPr>
            <a:grpSpLocks/>
          </xdr:cNvGrpSpPr>
        </xdr:nvGrpSpPr>
        <xdr:grpSpPr bwMode="auto">
          <a:xfrm>
            <a:off x="62" y="69"/>
            <a:ext cx="926" cy="1006"/>
            <a:chOff x="62" y="69"/>
            <a:chExt cx="926" cy="1006"/>
          </a:xfrm>
        </xdr:grpSpPr>
        <xdr:sp macro="" textlink="">
          <xdr:nvSpPr>
            <xdr:cNvPr id="1027" name="Freeform 3"/>
            <xdr:cNvSpPr>
              <a:spLocks noChangeArrowheads="1"/>
            </xdr:cNvSpPr>
          </xdr:nvSpPr>
          <xdr:spPr bwMode="auto">
            <a:xfrm>
              <a:off x="66" y="70"/>
              <a:ext cx="922" cy="296"/>
            </a:xfrm>
            <a:custGeom>
              <a:avLst/>
              <a:gdLst>
                <a:gd name="T0" fmla="*/ 0 w 1036"/>
                <a:gd name="T1" fmla="*/ 68 h 376"/>
                <a:gd name="T2" fmla="*/ 22 w 1036"/>
                <a:gd name="T3" fmla="*/ 20 h 376"/>
                <a:gd name="T4" fmla="*/ 67 w 1036"/>
                <a:gd name="T5" fmla="*/ 39 h 376"/>
                <a:gd name="T6" fmla="*/ 94 w 1036"/>
                <a:gd name="T7" fmla="*/ 3 h 376"/>
                <a:gd name="T8" fmla="*/ 137 w 1036"/>
                <a:gd name="T9" fmla="*/ 30 h 376"/>
                <a:gd name="T10" fmla="*/ 172 w 1036"/>
                <a:gd name="T11" fmla="*/ 0 h 376"/>
                <a:gd name="T12" fmla="*/ 208 w 1036"/>
                <a:gd name="T13" fmla="*/ 27 h 376"/>
                <a:gd name="T14" fmla="*/ 247 w 1036"/>
                <a:gd name="T15" fmla="*/ 2 h 376"/>
                <a:gd name="T16" fmla="*/ 277 w 1036"/>
                <a:gd name="T17" fmla="*/ 39 h 376"/>
                <a:gd name="T18" fmla="*/ 320 w 1036"/>
                <a:gd name="T19" fmla="*/ 21 h 376"/>
                <a:gd name="T20" fmla="*/ 345 w 1036"/>
                <a:gd name="T21" fmla="*/ 62 h 376"/>
                <a:gd name="T22" fmla="*/ 312 w 1036"/>
                <a:gd name="T23" fmla="*/ 141 h 376"/>
                <a:gd name="T24" fmla="*/ 288 w 1036"/>
                <a:gd name="T25" fmla="*/ 132 h 376"/>
                <a:gd name="T26" fmla="*/ 263 w 1036"/>
                <a:gd name="T27" fmla="*/ 125 h 376"/>
                <a:gd name="T28" fmla="*/ 240 w 1036"/>
                <a:gd name="T29" fmla="*/ 119 h 376"/>
                <a:gd name="T30" fmla="*/ 217 w 1036"/>
                <a:gd name="T31" fmla="*/ 116 h 376"/>
                <a:gd name="T32" fmla="*/ 193 w 1036"/>
                <a:gd name="T33" fmla="*/ 113 h 376"/>
                <a:gd name="T34" fmla="*/ 169 w 1036"/>
                <a:gd name="T35" fmla="*/ 113 h 376"/>
                <a:gd name="T36" fmla="*/ 146 w 1036"/>
                <a:gd name="T37" fmla="*/ 113 h 376"/>
                <a:gd name="T38" fmla="*/ 124 w 1036"/>
                <a:gd name="T39" fmla="*/ 117 h 376"/>
                <a:gd name="T40" fmla="*/ 101 w 1036"/>
                <a:gd name="T41" fmla="*/ 121 h 376"/>
                <a:gd name="T42" fmla="*/ 80 w 1036"/>
                <a:gd name="T43" fmla="*/ 127 h 376"/>
                <a:gd name="T44" fmla="*/ 57 w 1036"/>
                <a:gd name="T45" fmla="*/ 132 h 376"/>
                <a:gd name="T46" fmla="*/ 35 w 1036"/>
                <a:gd name="T47" fmla="*/ 141 h 376"/>
                <a:gd name="T48" fmla="*/ 0 w 1036"/>
                <a:gd name="T49" fmla="*/ 68 h 376"/>
                <a:gd name="T50" fmla="*/ 0 w 1036"/>
                <a:gd name="T51" fmla="*/ 68 h 376"/>
                <a:gd name="T52" fmla="*/ 0 w 1036"/>
                <a:gd name="T53" fmla="*/ 0 h 376"/>
                <a:gd name="T54" fmla="*/ 1036 w 1036"/>
                <a:gd name="T55" fmla="*/ 376 h 37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T52" t="T53" r="T54" b="T55"/>
              <a:pathLst>
                <a:path w="1036" h="376">
                  <a:moveTo>
                    <a:pt x="0" y="182"/>
                  </a:moveTo>
                  <a:lnTo>
                    <a:pt x="69" y="51"/>
                  </a:lnTo>
                  <a:lnTo>
                    <a:pt x="199" y="106"/>
                  </a:lnTo>
                  <a:lnTo>
                    <a:pt x="283" y="8"/>
                  </a:lnTo>
                  <a:lnTo>
                    <a:pt x="411" y="79"/>
                  </a:lnTo>
                  <a:lnTo>
                    <a:pt x="514" y="0"/>
                  </a:lnTo>
                  <a:lnTo>
                    <a:pt x="622" y="73"/>
                  </a:lnTo>
                  <a:lnTo>
                    <a:pt x="738" y="4"/>
                  </a:lnTo>
                  <a:lnTo>
                    <a:pt x="829" y="102"/>
                  </a:lnTo>
                  <a:lnTo>
                    <a:pt x="958" y="53"/>
                  </a:lnTo>
                  <a:lnTo>
                    <a:pt x="1036" y="166"/>
                  </a:lnTo>
                  <a:lnTo>
                    <a:pt x="934" y="376"/>
                  </a:lnTo>
                  <a:lnTo>
                    <a:pt x="862" y="353"/>
                  </a:lnTo>
                  <a:lnTo>
                    <a:pt x="790" y="333"/>
                  </a:lnTo>
                  <a:lnTo>
                    <a:pt x="718" y="318"/>
                  </a:lnTo>
                  <a:lnTo>
                    <a:pt x="648" y="308"/>
                  </a:lnTo>
                  <a:lnTo>
                    <a:pt x="577" y="303"/>
                  </a:lnTo>
                  <a:lnTo>
                    <a:pt x="508" y="301"/>
                  </a:lnTo>
                  <a:lnTo>
                    <a:pt x="439" y="304"/>
                  </a:lnTo>
                  <a:lnTo>
                    <a:pt x="372" y="311"/>
                  </a:lnTo>
                  <a:lnTo>
                    <a:pt x="304" y="323"/>
                  </a:lnTo>
                  <a:lnTo>
                    <a:pt x="237" y="337"/>
                  </a:lnTo>
                  <a:lnTo>
                    <a:pt x="171" y="354"/>
                  </a:lnTo>
                  <a:lnTo>
                    <a:pt x="105" y="376"/>
                  </a:lnTo>
                  <a:lnTo>
                    <a:pt x="0" y="182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28" name="Freeform 4"/>
            <xdr:cNvSpPr>
              <a:spLocks noChangeArrowheads="1"/>
            </xdr:cNvSpPr>
          </xdr:nvSpPr>
          <xdr:spPr bwMode="auto">
            <a:xfrm>
              <a:off x="66" y="70"/>
              <a:ext cx="922" cy="296"/>
            </a:xfrm>
            <a:custGeom>
              <a:avLst/>
              <a:gdLst>
                <a:gd name="T0" fmla="*/ 0 w 1036"/>
                <a:gd name="T1" fmla="*/ 68 h 376"/>
                <a:gd name="T2" fmla="*/ 22 w 1036"/>
                <a:gd name="T3" fmla="*/ 20 h 376"/>
                <a:gd name="T4" fmla="*/ 67 w 1036"/>
                <a:gd name="T5" fmla="*/ 39 h 376"/>
                <a:gd name="T6" fmla="*/ 94 w 1036"/>
                <a:gd name="T7" fmla="*/ 3 h 376"/>
                <a:gd name="T8" fmla="*/ 137 w 1036"/>
                <a:gd name="T9" fmla="*/ 30 h 376"/>
                <a:gd name="T10" fmla="*/ 172 w 1036"/>
                <a:gd name="T11" fmla="*/ 0 h 376"/>
                <a:gd name="T12" fmla="*/ 208 w 1036"/>
                <a:gd name="T13" fmla="*/ 27 h 376"/>
                <a:gd name="T14" fmla="*/ 247 w 1036"/>
                <a:gd name="T15" fmla="*/ 2 h 376"/>
                <a:gd name="T16" fmla="*/ 277 w 1036"/>
                <a:gd name="T17" fmla="*/ 39 h 376"/>
                <a:gd name="T18" fmla="*/ 320 w 1036"/>
                <a:gd name="T19" fmla="*/ 21 h 376"/>
                <a:gd name="T20" fmla="*/ 345 w 1036"/>
                <a:gd name="T21" fmla="*/ 62 h 376"/>
                <a:gd name="T22" fmla="*/ 312 w 1036"/>
                <a:gd name="T23" fmla="*/ 141 h 376"/>
                <a:gd name="T24" fmla="*/ 288 w 1036"/>
                <a:gd name="T25" fmla="*/ 132 h 376"/>
                <a:gd name="T26" fmla="*/ 263 w 1036"/>
                <a:gd name="T27" fmla="*/ 125 h 376"/>
                <a:gd name="T28" fmla="*/ 240 w 1036"/>
                <a:gd name="T29" fmla="*/ 119 h 376"/>
                <a:gd name="T30" fmla="*/ 217 w 1036"/>
                <a:gd name="T31" fmla="*/ 116 h 376"/>
                <a:gd name="T32" fmla="*/ 193 w 1036"/>
                <a:gd name="T33" fmla="*/ 113 h 376"/>
                <a:gd name="T34" fmla="*/ 169 w 1036"/>
                <a:gd name="T35" fmla="*/ 113 h 376"/>
                <a:gd name="T36" fmla="*/ 146 w 1036"/>
                <a:gd name="T37" fmla="*/ 113 h 376"/>
                <a:gd name="T38" fmla="*/ 124 w 1036"/>
                <a:gd name="T39" fmla="*/ 117 h 376"/>
                <a:gd name="T40" fmla="*/ 101 w 1036"/>
                <a:gd name="T41" fmla="*/ 121 h 376"/>
                <a:gd name="T42" fmla="*/ 80 w 1036"/>
                <a:gd name="T43" fmla="*/ 127 h 376"/>
                <a:gd name="T44" fmla="*/ 57 w 1036"/>
                <a:gd name="T45" fmla="*/ 132 h 376"/>
                <a:gd name="T46" fmla="*/ 35 w 1036"/>
                <a:gd name="T47" fmla="*/ 141 h 376"/>
                <a:gd name="T48" fmla="*/ 0 w 1036"/>
                <a:gd name="T49" fmla="*/ 68 h 376"/>
                <a:gd name="T50" fmla="*/ 0 w 1036"/>
                <a:gd name="T51" fmla="*/ 68 h 376"/>
                <a:gd name="T52" fmla="*/ 0 w 1036"/>
                <a:gd name="T53" fmla="*/ 0 h 376"/>
                <a:gd name="T54" fmla="*/ 1036 w 1036"/>
                <a:gd name="T55" fmla="*/ 376 h 37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T52" t="T53" r="T54" b="T55"/>
              <a:pathLst>
                <a:path w="1036" h="376">
                  <a:moveTo>
                    <a:pt x="0" y="182"/>
                  </a:moveTo>
                  <a:lnTo>
                    <a:pt x="69" y="51"/>
                  </a:lnTo>
                  <a:lnTo>
                    <a:pt x="199" y="106"/>
                  </a:lnTo>
                  <a:lnTo>
                    <a:pt x="283" y="8"/>
                  </a:lnTo>
                  <a:lnTo>
                    <a:pt x="411" y="79"/>
                  </a:lnTo>
                  <a:lnTo>
                    <a:pt x="514" y="0"/>
                  </a:lnTo>
                  <a:lnTo>
                    <a:pt x="622" y="73"/>
                  </a:lnTo>
                  <a:lnTo>
                    <a:pt x="738" y="4"/>
                  </a:lnTo>
                  <a:lnTo>
                    <a:pt x="829" y="102"/>
                  </a:lnTo>
                  <a:lnTo>
                    <a:pt x="958" y="53"/>
                  </a:lnTo>
                  <a:lnTo>
                    <a:pt x="1036" y="166"/>
                  </a:lnTo>
                  <a:lnTo>
                    <a:pt x="934" y="376"/>
                  </a:lnTo>
                  <a:lnTo>
                    <a:pt x="862" y="353"/>
                  </a:lnTo>
                  <a:lnTo>
                    <a:pt x="790" y="333"/>
                  </a:lnTo>
                  <a:lnTo>
                    <a:pt x="718" y="318"/>
                  </a:lnTo>
                  <a:lnTo>
                    <a:pt x="648" y="308"/>
                  </a:lnTo>
                  <a:lnTo>
                    <a:pt x="577" y="303"/>
                  </a:lnTo>
                  <a:lnTo>
                    <a:pt x="508" y="301"/>
                  </a:lnTo>
                  <a:lnTo>
                    <a:pt x="439" y="304"/>
                  </a:lnTo>
                  <a:lnTo>
                    <a:pt x="372" y="311"/>
                  </a:lnTo>
                  <a:lnTo>
                    <a:pt x="304" y="323"/>
                  </a:lnTo>
                  <a:lnTo>
                    <a:pt x="237" y="337"/>
                  </a:lnTo>
                  <a:lnTo>
                    <a:pt x="171" y="354"/>
                  </a:lnTo>
                  <a:lnTo>
                    <a:pt x="105" y="376"/>
                  </a:lnTo>
                  <a:lnTo>
                    <a:pt x="0" y="182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29" name="Freeform 5"/>
            <xdr:cNvSpPr>
              <a:spLocks noChangeArrowheads="1"/>
            </xdr:cNvSpPr>
          </xdr:nvSpPr>
          <xdr:spPr bwMode="auto">
            <a:xfrm>
              <a:off x="62" y="69"/>
              <a:ext cx="925" cy="298"/>
            </a:xfrm>
            <a:custGeom>
              <a:avLst/>
              <a:gdLst>
                <a:gd name="T0" fmla="*/ 0 w 1039"/>
                <a:gd name="T1" fmla="*/ 69 h 379"/>
                <a:gd name="T2" fmla="*/ 2 w 1039"/>
                <a:gd name="T3" fmla="*/ 69 h 379"/>
                <a:gd name="T4" fmla="*/ 25 w 1039"/>
                <a:gd name="T5" fmla="*/ 21 h 379"/>
                <a:gd name="T6" fmla="*/ 68 w 1039"/>
                <a:gd name="T7" fmla="*/ 40 h 379"/>
                <a:gd name="T8" fmla="*/ 96 w 1039"/>
                <a:gd name="T9" fmla="*/ 5 h 379"/>
                <a:gd name="T10" fmla="*/ 139 w 1039"/>
                <a:gd name="T11" fmla="*/ 30 h 379"/>
                <a:gd name="T12" fmla="*/ 173 w 1039"/>
                <a:gd name="T13" fmla="*/ 2 h 379"/>
                <a:gd name="T14" fmla="*/ 209 w 1039"/>
                <a:gd name="T15" fmla="*/ 28 h 379"/>
                <a:gd name="T16" fmla="*/ 248 w 1039"/>
                <a:gd name="T17" fmla="*/ 2 h 379"/>
                <a:gd name="T18" fmla="*/ 278 w 1039"/>
                <a:gd name="T19" fmla="*/ 39 h 379"/>
                <a:gd name="T20" fmla="*/ 321 w 1039"/>
                <a:gd name="T21" fmla="*/ 21 h 379"/>
                <a:gd name="T22" fmla="*/ 347 w 1039"/>
                <a:gd name="T23" fmla="*/ 63 h 379"/>
                <a:gd name="T24" fmla="*/ 313 w 1039"/>
                <a:gd name="T25" fmla="*/ 140 h 379"/>
                <a:gd name="T26" fmla="*/ 314 w 1039"/>
                <a:gd name="T27" fmla="*/ 141 h 379"/>
                <a:gd name="T28" fmla="*/ 348 w 1039"/>
                <a:gd name="T29" fmla="*/ 62 h 379"/>
                <a:gd name="T30" fmla="*/ 321 w 1039"/>
                <a:gd name="T31" fmla="*/ 20 h 379"/>
                <a:gd name="T32" fmla="*/ 279 w 1039"/>
                <a:gd name="T33" fmla="*/ 39 h 379"/>
                <a:gd name="T34" fmla="*/ 248 w 1039"/>
                <a:gd name="T35" fmla="*/ 2 h 379"/>
                <a:gd name="T36" fmla="*/ 209 w 1039"/>
                <a:gd name="T37" fmla="*/ 27 h 379"/>
                <a:gd name="T38" fmla="*/ 173 w 1039"/>
                <a:gd name="T39" fmla="*/ 0 h 379"/>
                <a:gd name="T40" fmla="*/ 139 w 1039"/>
                <a:gd name="T41" fmla="*/ 29 h 379"/>
                <a:gd name="T42" fmla="*/ 94 w 1039"/>
                <a:gd name="T43" fmla="*/ 3 h 379"/>
                <a:gd name="T44" fmla="*/ 68 w 1039"/>
                <a:gd name="T45" fmla="*/ 39 h 379"/>
                <a:gd name="T46" fmla="*/ 23 w 1039"/>
                <a:gd name="T47" fmla="*/ 20 h 379"/>
                <a:gd name="T48" fmla="*/ 0 w 1039"/>
                <a:gd name="T49" fmla="*/ 69 h 379"/>
                <a:gd name="T50" fmla="*/ 0 w 1039"/>
                <a:gd name="T51" fmla="*/ 0 h 379"/>
                <a:gd name="T52" fmla="*/ 1039 w 1039"/>
                <a:gd name="T53" fmla="*/ 379 h 37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T50" t="T51" r="T52" b="T53"/>
              <a:pathLst>
                <a:path w="1039" h="379">
                  <a:moveTo>
                    <a:pt x="0" y="184"/>
                  </a:moveTo>
                  <a:lnTo>
                    <a:pt x="3" y="184"/>
                  </a:lnTo>
                  <a:lnTo>
                    <a:pt x="72" y="55"/>
                  </a:lnTo>
                  <a:lnTo>
                    <a:pt x="201" y="109"/>
                  </a:lnTo>
                  <a:lnTo>
                    <a:pt x="286" y="12"/>
                  </a:lnTo>
                  <a:lnTo>
                    <a:pt x="413" y="82"/>
                  </a:lnTo>
                  <a:lnTo>
                    <a:pt x="518" y="3"/>
                  </a:lnTo>
                  <a:lnTo>
                    <a:pt x="622" y="76"/>
                  </a:lnTo>
                  <a:lnTo>
                    <a:pt x="740" y="7"/>
                  </a:lnTo>
                  <a:lnTo>
                    <a:pt x="829" y="105"/>
                  </a:lnTo>
                  <a:lnTo>
                    <a:pt x="960" y="56"/>
                  </a:lnTo>
                  <a:lnTo>
                    <a:pt x="1036" y="170"/>
                  </a:lnTo>
                  <a:lnTo>
                    <a:pt x="934" y="377"/>
                  </a:lnTo>
                  <a:lnTo>
                    <a:pt x="937" y="379"/>
                  </a:lnTo>
                  <a:lnTo>
                    <a:pt x="1039" y="167"/>
                  </a:lnTo>
                  <a:lnTo>
                    <a:pt x="960" y="53"/>
                  </a:lnTo>
                  <a:lnTo>
                    <a:pt x="832" y="102"/>
                  </a:lnTo>
                  <a:lnTo>
                    <a:pt x="740" y="4"/>
                  </a:lnTo>
                  <a:lnTo>
                    <a:pt x="625" y="73"/>
                  </a:lnTo>
                  <a:lnTo>
                    <a:pt x="515" y="0"/>
                  </a:lnTo>
                  <a:lnTo>
                    <a:pt x="413" y="79"/>
                  </a:lnTo>
                  <a:lnTo>
                    <a:pt x="283" y="9"/>
                  </a:lnTo>
                  <a:lnTo>
                    <a:pt x="201" y="106"/>
                  </a:lnTo>
                  <a:lnTo>
                    <a:pt x="69" y="52"/>
                  </a:lnTo>
                  <a:lnTo>
                    <a:pt x="0" y="184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30" name="Freeform 6"/>
            <xdr:cNvSpPr>
              <a:spLocks noChangeArrowheads="1"/>
            </xdr:cNvSpPr>
          </xdr:nvSpPr>
          <xdr:spPr bwMode="auto">
            <a:xfrm>
              <a:off x="62" y="219"/>
              <a:ext cx="834" cy="147"/>
            </a:xfrm>
            <a:custGeom>
              <a:avLst/>
              <a:gdLst>
                <a:gd name="T0" fmla="*/ 311 w 937"/>
                <a:gd name="T1" fmla="*/ 69 h 195"/>
                <a:gd name="T2" fmla="*/ 287 w 937"/>
                <a:gd name="T3" fmla="*/ 61 h 195"/>
                <a:gd name="T4" fmla="*/ 263 w 937"/>
                <a:gd name="T5" fmla="*/ 54 h 195"/>
                <a:gd name="T6" fmla="*/ 240 w 937"/>
                <a:gd name="T7" fmla="*/ 49 h 195"/>
                <a:gd name="T8" fmla="*/ 217 w 937"/>
                <a:gd name="T9" fmla="*/ 45 h 195"/>
                <a:gd name="T10" fmla="*/ 185 w 937"/>
                <a:gd name="T11" fmla="*/ 42 h 195"/>
                <a:gd name="T12" fmla="*/ 177 w 937"/>
                <a:gd name="T13" fmla="*/ 42 h 195"/>
                <a:gd name="T14" fmla="*/ 147 w 937"/>
                <a:gd name="T15" fmla="*/ 44 h 195"/>
                <a:gd name="T16" fmla="*/ 124 w 937"/>
                <a:gd name="T17" fmla="*/ 46 h 195"/>
                <a:gd name="T18" fmla="*/ 102 w 937"/>
                <a:gd name="T19" fmla="*/ 50 h 195"/>
                <a:gd name="T20" fmla="*/ 80 w 937"/>
                <a:gd name="T21" fmla="*/ 55 h 195"/>
                <a:gd name="T22" fmla="*/ 58 w 937"/>
                <a:gd name="T23" fmla="*/ 61 h 195"/>
                <a:gd name="T24" fmla="*/ 35 w 937"/>
                <a:gd name="T25" fmla="*/ 69 h 195"/>
                <a:gd name="T26" fmla="*/ 2 w 937"/>
                <a:gd name="T27" fmla="*/ 0 h 195"/>
                <a:gd name="T28" fmla="*/ 0 w 937"/>
                <a:gd name="T29" fmla="*/ 0 h 195"/>
                <a:gd name="T30" fmla="*/ 0 w 937"/>
                <a:gd name="T31" fmla="*/ 0 h 195"/>
                <a:gd name="T32" fmla="*/ 35 w 937"/>
                <a:gd name="T33" fmla="*/ 70 h 195"/>
                <a:gd name="T34" fmla="*/ 58 w 937"/>
                <a:gd name="T35" fmla="*/ 63 h 195"/>
                <a:gd name="T36" fmla="*/ 80 w 937"/>
                <a:gd name="T37" fmla="*/ 56 h 195"/>
                <a:gd name="T38" fmla="*/ 102 w 937"/>
                <a:gd name="T39" fmla="*/ 51 h 195"/>
                <a:gd name="T40" fmla="*/ 124 w 937"/>
                <a:gd name="T41" fmla="*/ 47 h 195"/>
                <a:gd name="T42" fmla="*/ 147 w 937"/>
                <a:gd name="T43" fmla="*/ 45 h 195"/>
                <a:gd name="T44" fmla="*/ 163 w 937"/>
                <a:gd name="T45" fmla="*/ 44 h 195"/>
                <a:gd name="T46" fmla="*/ 201 w 937"/>
                <a:gd name="T47" fmla="*/ 45 h 195"/>
                <a:gd name="T48" fmla="*/ 217 w 937"/>
                <a:gd name="T49" fmla="*/ 46 h 195"/>
                <a:gd name="T50" fmla="*/ 240 w 937"/>
                <a:gd name="T51" fmla="*/ 50 h 195"/>
                <a:gd name="T52" fmla="*/ 263 w 937"/>
                <a:gd name="T53" fmla="*/ 55 h 195"/>
                <a:gd name="T54" fmla="*/ 287 w 937"/>
                <a:gd name="T55" fmla="*/ 62 h 195"/>
                <a:gd name="T56" fmla="*/ 312 w 937"/>
                <a:gd name="T57" fmla="*/ 70 h 195"/>
                <a:gd name="T58" fmla="*/ 311 w 937"/>
                <a:gd name="T59" fmla="*/ 69 h 195"/>
                <a:gd name="T60" fmla="*/ 0 w 937"/>
                <a:gd name="T61" fmla="*/ 0 h 195"/>
                <a:gd name="T62" fmla="*/ 937 w 937"/>
                <a:gd name="T63" fmla="*/ 195 h 1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T60" t="T61" r="T62" b="T63"/>
              <a:pathLst>
                <a:path w="937" h="195">
                  <a:moveTo>
                    <a:pt x="934" y="193"/>
                  </a:moveTo>
                  <a:lnTo>
                    <a:pt x="864" y="170"/>
                  </a:lnTo>
                  <a:lnTo>
                    <a:pt x="792" y="149"/>
                  </a:lnTo>
                  <a:lnTo>
                    <a:pt x="720" y="135"/>
                  </a:lnTo>
                  <a:lnTo>
                    <a:pt x="650" y="125"/>
                  </a:lnTo>
                  <a:lnTo>
                    <a:pt x="556" y="118"/>
                  </a:lnTo>
                  <a:lnTo>
                    <a:pt x="533" y="116"/>
                  </a:lnTo>
                  <a:lnTo>
                    <a:pt x="441" y="121"/>
                  </a:lnTo>
                  <a:lnTo>
                    <a:pt x="374" y="128"/>
                  </a:lnTo>
                  <a:lnTo>
                    <a:pt x="306" y="139"/>
                  </a:lnTo>
                  <a:lnTo>
                    <a:pt x="239" y="154"/>
                  </a:lnTo>
                  <a:lnTo>
                    <a:pt x="173" y="171"/>
                  </a:lnTo>
                  <a:lnTo>
                    <a:pt x="107" y="193"/>
                  </a:lnTo>
                  <a:lnTo>
                    <a:pt x="3" y="0"/>
                  </a:lnTo>
                  <a:lnTo>
                    <a:pt x="0" y="0"/>
                  </a:lnTo>
                  <a:lnTo>
                    <a:pt x="107" y="195"/>
                  </a:lnTo>
                  <a:lnTo>
                    <a:pt x="173" y="174"/>
                  </a:lnTo>
                  <a:lnTo>
                    <a:pt x="239" y="157"/>
                  </a:lnTo>
                  <a:lnTo>
                    <a:pt x="306" y="142"/>
                  </a:lnTo>
                  <a:lnTo>
                    <a:pt x="374" y="131"/>
                  </a:lnTo>
                  <a:lnTo>
                    <a:pt x="441" y="124"/>
                  </a:lnTo>
                  <a:lnTo>
                    <a:pt x="489" y="122"/>
                  </a:lnTo>
                  <a:lnTo>
                    <a:pt x="602" y="124"/>
                  </a:lnTo>
                  <a:lnTo>
                    <a:pt x="650" y="128"/>
                  </a:lnTo>
                  <a:lnTo>
                    <a:pt x="720" y="138"/>
                  </a:lnTo>
                  <a:lnTo>
                    <a:pt x="792" y="152"/>
                  </a:lnTo>
                  <a:lnTo>
                    <a:pt x="864" y="172"/>
                  </a:lnTo>
                  <a:lnTo>
                    <a:pt x="937" y="195"/>
                  </a:lnTo>
                  <a:lnTo>
                    <a:pt x="934" y="193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31" name="Freeform 7"/>
            <xdr:cNvSpPr>
              <a:spLocks noChangeArrowheads="1"/>
            </xdr:cNvSpPr>
          </xdr:nvSpPr>
          <xdr:spPr bwMode="auto">
            <a:xfrm>
              <a:off x="616" y="89"/>
              <a:ext cx="184" cy="226"/>
            </a:xfrm>
            <a:custGeom>
              <a:avLst/>
              <a:gdLst>
                <a:gd name="T0" fmla="*/ 6 w 221"/>
                <a:gd name="T1" fmla="*/ 24 h 290"/>
                <a:gd name="T2" fmla="*/ 42 w 221"/>
                <a:gd name="T3" fmla="*/ 0 h 290"/>
                <a:gd name="T4" fmla="*/ 70 w 221"/>
                <a:gd name="T5" fmla="*/ 34 h 290"/>
                <a:gd name="T6" fmla="*/ 50 w 221"/>
                <a:gd name="T7" fmla="*/ 108 h 290"/>
                <a:gd name="T8" fmla="*/ 46 w 221"/>
                <a:gd name="T9" fmla="*/ 107 h 290"/>
                <a:gd name="T10" fmla="*/ 42 w 221"/>
                <a:gd name="T11" fmla="*/ 107 h 290"/>
                <a:gd name="T12" fmla="*/ 39 w 221"/>
                <a:gd name="T13" fmla="*/ 106 h 290"/>
                <a:gd name="T14" fmla="*/ 34 w 221"/>
                <a:gd name="T15" fmla="*/ 105 h 290"/>
                <a:gd name="T16" fmla="*/ 31 w 221"/>
                <a:gd name="T17" fmla="*/ 104 h 290"/>
                <a:gd name="T18" fmla="*/ 26 w 221"/>
                <a:gd name="T19" fmla="*/ 103 h 290"/>
                <a:gd name="T20" fmla="*/ 23 w 221"/>
                <a:gd name="T21" fmla="*/ 103 h 290"/>
                <a:gd name="T22" fmla="*/ 18 w 221"/>
                <a:gd name="T23" fmla="*/ 103 h 290"/>
                <a:gd name="T24" fmla="*/ 14 w 221"/>
                <a:gd name="T25" fmla="*/ 103 h 290"/>
                <a:gd name="T26" fmla="*/ 10 w 221"/>
                <a:gd name="T27" fmla="*/ 101 h 290"/>
                <a:gd name="T28" fmla="*/ 5 w 221"/>
                <a:gd name="T29" fmla="*/ 100 h 290"/>
                <a:gd name="T30" fmla="*/ 0 w 221"/>
                <a:gd name="T31" fmla="*/ 100 h 290"/>
                <a:gd name="T32" fmla="*/ 6 w 221"/>
                <a:gd name="T33" fmla="*/ 24 h 290"/>
                <a:gd name="T34" fmla="*/ 6 w 221"/>
                <a:gd name="T35" fmla="*/ 24 h 290"/>
                <a:gd name="T36" fmla="*/ 0 w 221"/>
                <a:gd name="T37" fmla="*/ 0 h 290"/>
                <a:gd name="T38" fmla="*/ 221 w 221"/>
                <a:gd name="T39" fmla="*/ 290 h 2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21" h="290">
                  <a:moveTo>
                    <a:pt x="17" y="63"/>
                  </a:moveTo>
                  <a:lnTo>
                    <a:pt x="130" y="0"/>
                  </a:lnTo>
                  <a:lnTo>
                    <a:pt x="221" y="93"/>
                  </a:lnTo>
                  <a:lnTo>
                    <a:pt x="156" y="290"/>
                  </a:lnTo>
                  <a:lnTo>
                    <a:pt x="145" y="288"/>
                  </a:lnTo>
                  <a:lnTo>
                    <a:pt x="132" y="285"/>
                  </a:lnTo>
                  <a:lnTo>
                    <a:pt x="120" y="284"/>
                  </a:lnTo>
                  <a:lnTo>
                    <a:pt x="107" y="281"/>
                  </a:lnTo>
                  <a:lnTo>
                    <a:pt x="96" y="280"/>
                  </a:lnTo>
                  <a:lnTo>
                    <a:pt x="83" y="278"/>
                  </a:lnTo>
                  <a:lnTo>
                    <a:pt x="70" y="275"/>
                  </a:lnTo>
                  <a:lnTo>
                    <a:pt x="57" y="274"/>
                  </a:lnTo>
                  <a:lnTo>
                    <a:pt x="44" y="274"/>
                  </a:lnTo>
                  <a:lnTo>
                    <a:pt x="30" y="272"/>
                  </a:lnTo>
                  <a:lnTo>
                    <a:pt x="15" y="271"/>
                  </a:lnTo>
                  <a:lnTo>
                    <a:pt x="0" y="270"/>
                  </a:lnTo>
                  <a:lnTo>
                    <a:pt x="17" y="63"/>
                  </a:lnTo>
                  <a:close/>
                </a:path>
              </a:pathLst>
            </a:custGeom>
            <a:solidFill>
              <a:srgbClr val="0000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32" name="Freeform 8"/>
            <xdr:cNvSpPr>
              <a:spLocks noChangeArrowheads="1"/>
            </xdr:cNvSpPr>
          </xdr:nvSpPr>
          <xdr:spPr bwMode="auto">
            <a:xfrm>
              <a:off x="616" y="89"/>
              <a:ext cx="184" cy="226"/>
            </a:xfrm>
            <a:custGeom>
              <a:avLst/>
              <a:gdLst>
                <a:gd name="T0" fmla="*/ 6 w 221"/>
                <a:gd name="T1" fmla="*/ 24 h 290"/>
                <a:gd name="T2" fmla="*/ 42 w 221"/>
                <a:gd name="T3" fmla="*/ 0 h 290"/>
                <a:gd name="T4" fmla="*/ 70 w 221"/>
                <a:gd name="T5" fmla="*/ 34 h 290"/>
                <a:gd name="T6" fmla="*/ 50 w 221"/>
                <a:gd name="T7" fmla="*/ 108 h 290"/>
                <a:gd name="T8" fmla="*/ 46 w 221"/>
                <a:gd name="T9" fmla="*/ 107 h 290"/>
                <a:gd name="T10" fmla="*/ 42 w 221"/>
                <a:gd name="T11" fmla="*/ 107 h 290"/>
                <a:gd name="T12" fmla="*/ 39 w 221"/>
                <a:gd name="T13" fmla="*/ 106 h 290"/>
                <a:gd name="T14" fmla="*/ 34 w 221"/>
                <a:gd name="T15" fmla="*/ 105 h 290"/>
                <a:gd name="T16" fmla="*/ 31 w 221"/>
                <a:gd name="T17" fmla="*/ 104 h 290"/>
                <a:gd name="T18" fmla="*/ 26 w 221"/>
                <a:gd name="T19" fmla="*/ 103 h 290"/>
                <a:gd name="T20" fmla="*/ 23 w 221"/>
                <a:gd name="T21" fmla="*/ 103 h 290"/>
                <a:gd name="T22" fmla="*/ 18 w 221"/>
                <a:gd name="T23" fmla="*/ 103 h 290"/>
                <a:gd name="T24" fmla="*/ 14 w 221"/>
                <a:gd name="T25" fmla="*/ 103 h 290"/>
                <a:gd name="T26" fmla="*/ 10 w 221"/>
                <a:gd name="T27" fmla="*/ 101 h 290"/>
                <a:gd name="T28" fmla="*/ 5 w 221"/>
                <a:gd name="T29" fmla="*/ 100 h 290"/>
                <a:gd name="T30" fmla="*/ 0 w 221"/>
                <a:gd name="T31" fmla="*/ 100 h 290"/>
                <a:gd name="T32" fmla="*/ 6 w 221"/>
                <a:gd name="T33" fmla="*/ 24 h 290"/>
                <a:gd name="T34" fmla="*/ 6 w 221"/>
                <a:gd name="T35" fmla="*/ 24 h 290"/>
                <a:gd name="T36" fmla="*/ 0 w 221"/>
                <a:gd name="T37" fmla="*/ 0 h 290"/>
                <a:gd name="T38" fmla="*/ 221 w 221"/>
                <a:gd name="T39" fmla="*/ 290 h 2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21" h="290">
                  <a:moveTo>
                    <a:pt x="17" y="63"/>
                  </a:moveTo>
                  <a:lnTo>
                    <a:pt x="130" y="0"/>
                  </a:lnTo>
                  <a:lnTo>
                    <a:pt x="221" y="93"/>
                  </a:lnTo>
                  <a:lnTo>
                    <a:pt x="156" y="290"/>
                  </a:lnTo>
                  <a:lnTo>
                    <a:pt x="145" y="288"/>
                  </a:lnTo>
                  <a:lnTo>
                    <a:pt x="132" y="285"/>
                  </a:lnTo>
                  <a:lnTo>
                    <a:pt x="120" y="284"/>
                  </a:lnTo>
                  <a:lnTo>
                    <a:pt x="107" y="281"/>
                  </a:lnTo>
                  <a:lnTo>
                    <a:pt x="96" y="280"/>
                  </a:lnTo>
                  <a:lnTo>
                    <a:pt x="83" y="278"/>
                  </a:lnTo>
                  <a:lnTo>
                    <a:pt x="70" y="275"/>
                  </a:lnTo>
                  <a:lnTo>
                    <a:pt x="57" y="274"/>
                  </a:lnTo>
                  <a:lnTo>
                    <a:pt x="44" y="274"/>
                  </a:lnTo>
                  <a:lnTo>
                    <a:pt x="30" y="272"/>
                  </a:lnTo>
                  <a:lnTo>
                    <a:pt x="15" y="271"/>
                  </a:lnTo>
                  <a:lnTo>
                    <a:pt x="0" y="270"/>
                  </a:lnTo>
                  <a:lnTo>
                    <a:pt x="17" y="63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33" name="Freeform 9"/>
            <xdr:cNvSpPr>
              <a:spLocks noChangeArrowheads="1"/>
            </xdr:cNvSpPr>
          </xdr:nvSpPr>
          <xdr:spPr bwMode="auto">
            <a:xfrm>
              <a:off x="630" y="87"/>
              <a:ext cx="170" cy="237"/>
            </a:xfrm>
            <a:custGeom>
              <a:avLst/>
              <a:gdLst>
                <a:gd name="T0" fmla="*/ 0 w 205"/>
                <a:gd name="T1" fmla="*/ 24 h 293"/>
                <a:gd name="T2" fmla="*/ 0 w 205"/>
                <a:gd name="T3" fmla="*/ 25 h 293"/>
                <a:gd name="T4" fmla="*/ 36 w 205"/>
                <a:gd name="T5" fmla="*/ 2 h 293"/>
                <a:gd name="T6" fmla="*/ 64 w 205"/>
                <a:gd name="T7" fmla="*/ 36 h 293"/>
                <a:gd name="T8" fmla="*/ 44 w 205"/>
                <a:gd name="T9" fmla="*/ 109 h 293"/>
                <a:gd name="T10" fmla="*/ 45 w 205"/>
                <a:gd name="T11" fmla="*/ 110 h 293"/>
                <a:gd name="T12" fmla="*/ 65 w 205"/>
                <a:gd name="T13" fmla="*/ 35 h 293"/>
                <a:gd name="T14" fmla="*/ 36 w 205"/>
                <a:gd name="T15" fmla="*/ 0 h 293"/>
                <a:gd name="T16" fmla="*/ 0 w 205"/>
                <a:gd name="T17" fmla="*/ 24 h 293"/>
                <a:gd name="T18" fmla="*/ 0 w 205"/>
                <a:gd name="T19" fmla="*/ 0 h 293"/>
                <a:gd name="T20" fmla="*/ 205 w 205"/>
                <a:gd name="T21" fmla="*/ 293 h 29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T18" t="T19" r="T20" b="T21"/>
              <a:pathLst>
                <a:path w="205" h="293">
                  <a:moveTo>
                    <a:pt x="0" y="63"/>
                  </a:moveTo>
                  <a:lnTo>
                    <a:pt x="0" y="66"/>
                  </a:lnTo>
                  <a:lnTo>
                    <a:pt x="113" y="3"/>
                  </a:lnTo>
                  <a:lnTo>
                    <a:pt x="203" y="96"/>
                  </a:lnTo>
                  <a:lnTo>
                    <a:pt x="138" y="290"/>
                  </a:lnTo>
                  <a:lnTo>
                    <a:pt x="141" y="293"/>
                  </a:lnTo>
                  <a:lnTo>
                    <a:pt x="205" y="93"/>
                  </a:lnTo>
                  <a:lnTo>
                    <a:pt x="113" y="0"/>
                  </a:lnTo>
                  <a:lnTo>
                    <a:pt x="0" y="63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34" name="Freeform 10"/>
            <xdr:cNvSpPr>
              <a:spLocks noChangeArrowheads="1"/>
            </xdr:cNvSpPr>
          </xdr:nvSpPr>
          <xdr:spPr bwMode="auto">
            <a:xfrm>
              <a:off x="665" y="312"/>
              <a:ext cx="77" cy="3"/>
            </a:xfrm>
            <a:custGeom>
              <a:avLst/>
              <a:gdLst>
                <a:gd name="T0" fmla="*/ 31 w 101"/>
                <a:gd name="T1" fmla="*/ 5 h 19"/>
                <a:gd name="T2" fmla="*/ 28 w 101"/>
                <a:gd name="T3" fmla="*/ 5 h 19"/>
                <a:gd name="T4" fmla="*/ 23 w 101"/>
                <a:gd name="T5" fmla="*/ 4 h 19"/>
                <a:gd name="T6" fmla="*/ 20 w 101"/>
                <a:gd name="T7" fmla="*/ 4 h 19"/>
                <a:gd name="T8" fmla="*/ 16 w 101"/>
                <a:gd name="T9" fmla="*/ 2 h 19"/>
                <a:gd name="T10" fmla="*/ 13 w 101"/>
                <a:gd name="T11" fmla="*/ 2 h 19"/>
                <a:gd name="T12" fmla="*/ 8 w 101"/>
                <a:gd name="T13" fmla="*/ 2 h 19"/>
                <a:gd name="T14" fmla="*/ 4 w 101"/>
                <a:gd name="T15" fmla="*/ 2 h 19"/>
                <a:gd name="T16" fmla="*/ 0 w 101"/>
                <a:gd name="T17" fmla="*/ 0 h 19"/>
                <a:gd name="T18" fmla="*/ 0 w 101"/>
                <a:gd name="T19" fmla="*/ 2 h 19"/>
                <a:gd name="T20" fmla="*/ 0 w 101"/>
                <a:gd name="T21" fmla="*/ 2 h 19"/>
                <a:gd name="T22" fmla="*/ 4 w 101"/>
                <a:gd name="T23" fmla="*/ 2 h 19"/>
                <a:gd name="T24" fmla="*/ 8 w 101"/>
                <a:gd name="T25" fmla="*/ 2 h 19"/>
                <a:gd name="T26" fmla="*/ 13 w 101"/>
                <a:gd name="T27" fmla="*/ 3 h 19"/>
                <a:gd name="T28" fmla="*/ 16 w 101"/>
                <a:gd name="T29" fmla="*/ 4 h 19"/>
                <a:gd name="T30" fmla="*/ 20 w 101"/>
                <a:gd name="T31" fmla="*/ 4 h 19"/>
                <a:gd name="T32" fmla="*/ 23 w 101"/>
                <a:gd name="T33" fmla="*/ 5 h 19"/>
                <a:gd name="T34" fmla="*/ 28 w 101"/>
                <a:gd name="T35" fmla="*/ 6 h 19"/>
                <a:gd name="T36" fmla="*/ 32 w 101"/>
                <a:gd name="T37" fmla="*/ 6 h 19"/>
                <a:gd name="T38" fmla="*/ 31 w 101"/>
                <a:gd name="T39" fmla="*/ 5 h 19"/>
                <a:gd name="T40" fmla="*/ 0 w 101"/>
                <a:gd name="T41" fmla="*/ 0 h 19"/>
                <a:gd name="T42" fmla="*/ 101 w 101"/>
                <a:gd name="T43" fmla="*/ 19 h 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T40" t="T41" r="T42" b="T43"/>
              <a:pathLst>
                <a:path w="101" h="19">
                  <a:moveTo>
                    <a:pt x="98" y="16"/>
                  </a:moveTo>
                  <a:lnTo>
                    <a:pt x="88" y="15"/>
                  </a:lnTo>
                  <a:lnTo>
                    <a:pt x="75" y="12"/>
                  </a:lnTo>
                  <a:lnTo>
                    <a:pt x="63" y="11"/>
                  </a:lnTo>
                  <a:lnTo>
                    <a:pt x="50" y="8"/>
                  </a:lnTo>
                  <a:lnTo>
                    <a:pt x="39" y="6"/>
                  </a:lnTo>
                  <a:lnTo>
                    <a:pt x="26" y="5"/>
                  </a:lnTo>
                  <a:lnTo>
                    <a:pt x="13" y="2"/>
                  </a:lnTo>
                  <a:lnTo>
                    <a:pt x="0" y="0"/>
                  </a:lnTo>
                  <a:lnTo>
                    <a:pt x="0" y="2"/>
                  </a:lnTo>
                  <a:lnTo>
                    <a:pt x="0" y="3"/>
                  </a:lnTo>
                  <a:lnTo>
                    <a:pt x="13" y="5"/>
                  </a:lnTo>
                  <a:lnTo>
                    <a:pt x="26" y="8"/>
                  </a:lnTo>
                  <a:lnTo>
                    <a:pt x="39" y="9"/>
                  </a:lnTo>
                  <a:lnTo>
                    <a:pt x="50" y="11"/>
                  </a:lnTo>
                  <a:lnTo>
                    <a:pt x="63" y="13"/>
                  </a:lnTo>
                  <a:lnTo>
                    <a:pt x="75" y="15"/>
                  </a:lnTo>
                  <a:lnTo>
                    <a:pt x="88" y="18"/>
                  </a:lnTo>
                  <a:lnTo>
                    <a:pt x="101" y="19"/>
                  </a:lnTo>
                  <a:lnTo>
                    <a:pt x="98" y="16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35" name="Freeform 11"/>
            <xdr:cNvSpPr>
              <a:spLocks noChangeArrowheads="1"/>
            </xdr:cNvSpPr>
          </xdr:nvSpPr>
          <xdr:spPr bwMode="auto">
            <a:xfrm>
              <a:off x="612" y="139"/>
              <a:ext cx="42" cy="165"/>
            </a:xfrm>
            <a:custGeom>
              <a:avLst/>
              <a:gdLst>
                <a:gd name="T0" fmla="*/ 17 w 61"/>
                <a:gd name="T1" fmla="*/ 78 h 216"/>
                <a:gd name="T2" fmla="*/ 13 w 61"/>
                <a:gd name="T3" fmla="*/ 78 h 216"/>
                <a:gd name="T4" fmla="*/ 10 w 61"/>
                <a:gd name="T5" fmla="*/ 78 h 216"/>
                <a:gd name="T6" fmla="*/ 5 w 61"/>
                <a:gd name="T7" fmla="*/ 77 h 216"/>
                <a:gd name="T8" fmla="*/ 2 w 61"/>
                <a:gd name="T9" fmla="*/ 76 h 216"/>
                <a:gd name="T10" fmla="*/ 6 w 61"/>
                <a:gd name="T11" fmla="*/ 2 h 216"/>
                <a:gd name="T12" fmla="*/ 6 w 61"/>
                <a:gd name="T13" fmla="*/ 0 h 216"/>
                <a:gd name="T14" fmla="*/ 5 w 61"/>
                <a:gd name="T15" fmla="*/ 2 h 216"/>
                <a:gd name="T16" fmla="*/ 0 w 61"/>
                <a:gd name="T17" fmla="*/ 78 h 216"/>
                <a:gd name="T18" fmla="*/ 5 w 61"/>
                <a:gd name="T19" fmla="*/ 78 h 216"/>
                <a:gd name="T20" fmla="*/ 19 w 61"/>
                <a:gd name="T21" fmla="*/ 80 h 216"/>
                <a:gd name="T22" fmla="*/ 17 w 61"/>
                <a:gd name="T23" fmla="*/ 80 h 216"/>
                <a:gd name="T24" fmla="*/ 17 w 61"/>
                <a:gd name="T25" fmla="*/ 79 h 216"/>
                <a:gd name="T26" fmla="*/ 17 w 61"/>
                <a:gd name="T27" fmla="*/ 78 h 216"/>
                <a:gd name="T28" fmla="*/ 0 w 61"/>
                <a:gd name="T29" fmla="*/ 0 h 216"/>
                <a:gd name="T30" fmla="*/ 61 w 61"/>
                <a:gd name="T31" fmla="*/ 216 h 21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T28" t="T29" r="T30" b="T31"/>
              <a:pathLst>
                <a:path w="61" h="216">
                  <a:moveTo>
                    <a:pt x="59" y="211"/>
                  </a:moveTo>
                  <a:lnTo>
                    <a:pt x="46" y="210"/>
                  </a:lnTo>
                  <a:lnTo>
                    <a:pt x="33" y="210"/>
                  </a:lnTo>
                  <a:lnTo>
                    <a:pt x="17" y="209"/>
                  </a:lnTo>
                  <a:lnTo>
                    <a:pt x="3" y="207"/>
                  </a:lnTo>
                  <a:lnTo>
                    <a:pt x="20" y="2"/>
                  </a:lnTo>
                  <a:lnTo>
                    <a:pt x="19" y="0"/>
                  </a:lnTo>
                  <a:lnTo>
                    <a:pt x="17" y="2"/>
                  </a:lnTo>
                  <a:lnTo>
                    <a:pt x="0" y="210"/>
                  </a:lnTo>
                  <a:lnTo>
                    <a:pt x="17" y="211"/>
                  </a:lnTo>
                  <a:lnTo>
                    <a:pt x="61" y="216"/>
                  </a:lnTo>
                  <a:lnTo>
                    <a:pt x="59" y="216"/>
                  </a:lnTo>
                  <a:lnTo>
                    <a:pt x="59" y="213"/>
                  </a:lnTo>
                  <a:lnTo>
                    <a:pt x="59" y="211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36" name="Freeform 12"/>
            <xdr:cNvSpPr>
              <a:spLocks noChangeArrowheads="1"/>
            </xdr:cNvSpPr>
          </xdr:nvSpPr>
          <xdr:spPr bwMode="auto">
            <a:xfrm>
              <a:off x="754" y="127"/>
              <a:ext cx="217" cy="227"/>
            </a:xfrm>
            <a:custGeom>
              <a:avLst/>
              <a:gdLst>
                <a:gd name="T0" fmla="*/ 21 w 257"/>
                <a:gd name="T1" fmla="*/ 17 h 291"/>
                <a:gd name="T2" fmla="*/ 61 w 257"/>
                <a:gd name="T3" fmla="*/ 0 h 291"/>
                <a:gd name="T4" fmla="*/ 83 w 257"/>
                <a:gd name="T5" fmla="*/ 39 h 291"/>
                <a:gd name="T6" fmla="*/ 53 w 257"/>
                <a:gd name="T7" fmla="*/ 108 h 291"/>
                <a:gd name="T8" fmla="*/ 49 w 257"/>
                <a:gd name="T9" fmla="*/ 108 h 291"/>
                <a:gd name="T10" fmla="*/ 45 w 257"/>
                <a:gd name="T11" fmla="*/ 106 h 291"/>
                <a:gd name="T12" fmla="*/ 41 w 257"/>
                <a:gd name="T13" fmla="*/ 103 h 291"/>
                <a:gd name="T14" fmla="*/ 37 w 257"/>
                <a:gd name="T15" fmla="*/ 103 h 291"/>
                <a:gd name="T16" fmla="*/ 33 w 257"/>
                <a:gd name="T17" fmla="*/ 100 h 291"/>
                <a:gd name="T18" fmla="*/ 29 w 257"/>
                <a:gd name="T19" fmla="*/ 99 h 291"/>
                <a:gd name="T20" fmla="*/ 25 w 257"/>
                <a:gd name="T21" fmla="*/ 98 h 291"/>
                <a:gd name="T22" fmla="*/ 21 w 257"/>
                <a:gd name="T23" fmla="*/ 96 h 291"/>
                <a:gd name="T24" fmla="*/ 16 w 257"/>
                <a:gd name="T25" fmla="*/ 95 h 291"/>
                <a:gd name="T26" fmla="*/ 11 w 257"/>
                <a:gd name="T27" fmla="*/ 94 h 291"/>
                <a:gd name="T28" fmla="*/ 6 w 257"/>
                <a:gd name="T29" fmla="*/ 93 h 291"/>
                <a:gd name="T30" fmla="*/ 0 w 257"/>
                <a:gd name="T31" fmla="*/ 91 h 291"/>
                <a:gd name="T32" fmla="*/ 21 w 257"/>
                <a:gd name="T33" fmla="*/ 17 h 291"/>
                <a:gd name="T34" fmla="*/ 21 w 257"/>
                <a:gd name="T35" fmla="*/ 17 h 291"/>
                <a:gd name="T36" fmla="*/ 0 w 257"/>
                <a:gd name="T37" fmla="*/ 0 h 291"/>
                <a:gd name="T38" fmla="*/ 257 w 257"/>
                <a:gd name="T39" fmla="*/ 291 h 2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57" h="291">
                  <a:moveTo>
                    <a:pt x="65" y="47"/>
                  </a:moveTo>
                  <a:lnTo>
                    <a:pt x="191" y="0"/>
                  </a:lnTo>
                  <a:lnTo>
                    <a:pt x="257" y="102"/>
                  </a:lnTo>
                  <a:lnTo>
                    <a:pt x="166" y="291"/>
                  </a:lnTo>
                  <a:lnTo>
                    <a:pt x="153" y="287"/>
                  </a:lnTo>
                  <a:lnTo>
                    <a:pt x="138" y="283"/>
                  </a:lnTo>
                  <a:lnTo>
                    <a:pt x="125" y="278"/>
                  </a:lnTo>
                  <a:lnTo>
                    <a:pt x="114" y="274"/>
                  </a:lnTo>
                  <a:lnTo>
                    <a:pt x="101" y="270"/>
                  </a:lnTo>
                  <a:lnTo>
                    <a:pt x="89" y="265"/>
                  </a:lnTo>
                  <a:lnTo>
                    <a:pt x="76" y="261"/>
                  </a:lnTo>
                  <a:lnTo>
                    <a:pt x="64" y="258"/>
                  </a:lnTo>
                  <a:lnTo>
                    <a:pt x="49" y="254"/>
                  </a:lnTo>
                  <a:lnTo>
                    <a:pt x="35" y="251"/>
                  </a:lnTo>
                  <a:lnTo>
                    <a:pt x="19" y="248"/>
                  </a:lnTo>
                  <a:lnTo>
                    <a:pt x="0" y="244"/>
                  </a:lnTo>
                  <a:lnTo>
                    <a:pt x="65" y="47"/>
                  </a:lnTo>
                  <a:close/>
                </a:path>
              </a:pathLst>
            </a:custGeom>
            <a:solidFill>
              <a:srgbClr val="00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37" name="Freeform 13"/>
            <xdr:cNvSpPr>
              <a:spLocks noChangeArrowheads="1"/>
            </xdr:cNvSpPr>
          </xdr:nvSpPr>
          <xdr:spPr bwMode="auto">
            <a:xfrm>
              <a:off x="754" y="127"/>
              <a:ext cx="217" cy="227"/>
            </a:xfrm>
            <a:custGeom>
              <a:avLst/>
              <a:gdLst>
                <a:gd name="T0" fmla="*/ 21 w 257"/>
                <a:gd name="T1" fmla="*/ 17 h 291"/>
                <a:gd name="T2" fmla="*/ 61 w 257"/>
                <a:gd name="T3" fmla="*/ 0 h 291"/>
                <a:gd name="T4" fmla="*/ 83 w 257"/>
                <a:gd name="T5" fmla="*/ 39 h 291"/>
                <a:gd name="T6" fmla="*/ 53 w 257"/>
                <a:gd name="T7" fmla="*/ 108 h 291"/>
                <a:gd name="T8" fmla="*/ 49 w 257"/>
                <a:gd name="T9" fmla="*/ 108 h 291"/>
                <a:gd name="T10" fmla="*/ 45 w 257"/>
                <a:gd name="T11" fmla="*/ 106 h 291"/>
                <a:gd name="T12" fmla="*/ 41 w 257"/>
                <a:gd name="T13" fmla="*/ 103 h 291"/>
                <a:gd name="T14" fmla="*/ 37 w 257"/>
                <a:gd name="T15" fmla="*/ 103 h 291"/>
                <a:gd name="T16" fmla="*/ 33 w 257"/>
                <a:gd name="T17" fmla="*/ 100 h 291"/>
                <a:gd name="T18" fmla="*/ 29 w 257"/>
                <a:gd name="T19" fmla="*/ 99 h 291"/>
                <a:gd name="T20" fmla="*/ 25 w 257"/>
                <a:gd name="T21" fmla="*/ 98 h 291"/>
                <a:gd name="T22" fmla="*/ 21 w 257"/>
                <a:gd name="T23" fmla="*/ 96 h 291"/>
                <a:gd name="T24" fmla="*/ 16 w 257"/>
                <a:gd name="T25" fmla="*/ 95 h 291"/>
                <a:gd name="T26" fmla="*/ 11 w 257"/>
                <a:gd name="T27" fmla="*/ 94 h 291"/>
                <a:gd name="T28" fmla="*/ 6 w 257"/>
                <a:gd name="T29" fmla="*/ 93 h 291"/>
                <a:gd name="T30" fmla="*/ 0 w 257"/>
                <a:gd name="T31" fmla="*/ 91 h 291"/>
                <a:gd name="T32" fmla="*/ 21 w 257"/>
                <a:gd name="T33" fmla="*/ 17 h 291"/>
                <a:gd name="T34" fmla="*/ 21 w 257"/>
                <a:gd name="T35" fmla="*/ 17 h 291"/>
                <a:gd name="T36" fmla="*/ 0 w 257"/>
                <a:gd name="T37" fmla="*/ 0 h 291"/>
                <a:gd name="T38" fmla="*/ 257 w 257"/>
                <a:gd name="T39" fmla="*/ 291 h 2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57" h="291">
                  <a:moveTo>
                    <a:pt x="65" y="47"/>
                  </a:moveTo>
                  <a:lnTo>
                    <a:pt x="191" y="0"/>
                  </a:lnTo>
                  <a:lnTo>
                    <a:pt x="257" y="102"/>
                  </a:lnTo>
                  <a:lnTo>
                    <a:pt x="166" y="291"/>
                  </a:lnTo>
                  <a:lnTo>
                    <a:pt x="153" y="287"/>
                  </a:lnTo>
                  <a:lnTo>
                    <a:pt x="138" y="283"/>
                  </a:lnTo>
                  <a:lnTo>
                    <a:pt x="125" y="278"/>
                  </a:lnTo>
                  <a:lnTo>
                    <a:pt x="114" y="274"/>
                  </a:lnTo>
                  <a:lnTo>
                    <a:pt x="101" y="270"/>
                  </a:lnTo>
                  <a:lnTo>
                    <a:pt x="89" y="265"/>
                  </a:lnTo>
                  <a:lnTo>
                    <a:pt x="76" y="261"/>
                  </a:lnTo>
                  <a:lnTo>
                    <a:pt x="64" y="258"/>
                  </a:lnTo>
                  <a:lnTo>
                    <a:pt x="49" y="254"/>
                  </a:lnTo>
                  <a:lnTo>
                    <a:pt x="35" y="251"/>
                  </a:lnTo>
                  <a:lnTo>
                    <a:pt x="19" y="248"/>
                  </a:lnTo>
                  <a:lnTo>
                    <a:pt x="0" y="244"/>
                  </a:lnTo>
                  <a:lnTo>
                    <a:pt x="65" y="47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38" name="Freeform 14"/>
            <xdr:cNvSpPr>
              <a:spLocks noChangeArrowheads="1"/>
            </xdr:cNvSpPr>
          </xdr:nvSpPr>
          <xdr:spPr bwMode="auto">
            <a:xfrm>
              <a:off x="811" y="125"/>
              <a:ext cx="162" cy="237"/>
            </a:xfrm>
            <a:custGeom>
              <a:avLst/>
              <a:gdLst>
                <a:gd name="T0" fmla="*/ 0 w 194"/>
                <a:gd name="T1" fmla="*/ 17 h 295"/>
                <a:gd name="T2" fmla="*/ 0 w 194"/>
                <a:gd name="T3" fmla="*/ 19 h 295"/>
                <a:gd name="T4" fmla="*/ 42 w 194"/>
                <a:gd name="T5" fmla="*/ 2 h 295"/>
                <a:gd name="T6" fmla="*/ 62 w 194"/>
                <a:gd name="T7" fmla="*/ 39 h 295"/>
                <a:gd name="T8" fmla="*/ 32 w 194"/>
                <a:gd name="T9" fmla="*/ 109 h 295"/>
                <a:gd name="T10" fmla="*/ 34 w 194"/>
                <a:gd name="T11" fmla="*/ 110 h 295"/>
                <a:gd name="T12" fmla="*/ 63 w 194"/>
                <a:gd name="T13" fmla="*/ 39 h 295"/>
                <a:gd name="T14" fmla="*/ 42 w 194"/>
                <a:gd name="T15" fmla="*/ 0 h 295"/>
                <a:gd name="T16" fmla="*/ 0 w 194"/>
                <a:gd name="T17" fmla="*/ 17 h 295"/>
                <a:gd name="T18" fmla="*/ 0 w 194"/>
                <a:gd name="T19" fmla="*/ 0 h 295"/>
                <a:gd name="T20" fmla="*/ 194 w 194"/>
                <a:gd name="T21" fmla="*/ 295 h 2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T18" t="T19" r="T20" b="T21"/>
              <a:pathLst>
                <a:path w="194" h="295">
                  <a:moveTo>
                    <a:pt x="0" y="47"/>
                  </a:moveTo>
                  <a:lnTo>
                    <a:pt x="0" y="50"/>
                  </a:lnTo>
                  <a:lnTo>
                    <a:pt x="126" y="3"/>
                  </a:lnTo>
                  <a:lnTo>
                    <a:pt x="191" y="105"/>
                  </a:lnTo>
                  <a:lnTo>
                    <a:pt x="99" y="292"/>
                  </a:lnTo>
                  <a:lnTo>
                    <a:pt x="102" y="295"/>
                  </a:lnTo>
                  <a:lnTo>
                    <a:pt x="194" y="102"/>
                  </a:lnTo>
                  <a:lnTo>
                    <a:pt x="126" y="0"/>
                  </a:lnTo>
                  <a:lnTo>
                    <a:pt x="0" y="47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39" name="Freeform 15"/>
            <xdr:cNvSpPr>
              <a:spLocks noChangeArrowheads="1"/>
            </xdr:cNvSpPr>
          </xdr:nvSpPr>
          <xdr:spPr bwMode="auto">
            <a:xfrm>
              <a:off x="752" y="164"/>
              <a:ext cx="138" cy="191"/>
            </a:xfrm>
            <a:custGeom>
              <a:avLst/>
              <a:gdLst>
                <a:gd name="T0" fmla="*/ 53 w 168"/>
                <a:gd name="T1" fmla="*/ 91 h 248"/>
                <a:gd name="T2" fmla="*/ 49 w 168"/>
                <a:gd name="T3" fmla="*/ 88 h 248"/>
                <a:gd name="T4" fmla="*/ 45 w 168"/>
                <a:gd name="T5" fmla="*/ 87 h 248"/>
                <a:gd name="T6" fmla="*/ 41 w 168"/>
                <a:gd name="T7" fmla="*/ 86 h 248"/>
                <a:gd name="T8" fmla="*/ 37 w 168"/>
                <a:gd name="T9" fmla="*/ 83 h 248"/>
                <a:gd name="T10" fmla="*/ 33 w 168"/>
                <a:gd name="T11" fmla="*/ 83 h 248"/>
                <a:gd name="T12" fmla="*/ 29 w 168"/>
                <a:gd name="T13" fmla="*/ 80 h 248"/>
                <a:gd name="T14" fmla="*/ 25 w 168"/>
                <a:gd name="T15" fmla="*/ 79 h 248"/>
                <a:gd name="T16" fmla="*/ 21 w 168"/>
                <a:gd name="T17" fmla="*/ 78 h 248"/>
                <a:gd name="T18" fmla="*/ 17 w 168"/>
                <a:gd name="T19" fmla="*/ 75 h 248"/>
                <a:gd name="T20" fmla="*/ 11 w 168"/>
                <a:gd name="T21" fmla="*/ 75 h 248"/>
                <a:gd name="T22" fmla="*/ 6 w 168"/>
                <a:gd name="T23" fmla="*/ 74 h 248"/>
                <a:gd name="T24" fmla="*/ 2 w 168"/>
                <a:gd name="T25" fmla="*/ 72 h 248"/>
                <a:gd name="T26" fmla="*/ 22 w 168"/>
                <a:gd name="T27" fmla="*/ 2 h 248"/>
                <a:gd name="T28" fmla="*/ 22 w 168"/>
                <a:gd name="T29" fmla="*/ 0 h 248"/>
                <a:gd name="T30" fmla="*/ 21 w 168"/>
                <a:gd name="T31" fmla="*/ 2 h 248"/>
                <a:gd name="T32" fmla="*/ 0 w 168"/>
                <a:gd name="T33" fmla="*/ 74 h 248"/>
                <a:gd name="T34" fmla="*/ 6 w 168"/>
                <a:gd name="T35" fmla="*/ 75 h 248"/>
                <a:gd name="T36" fmla="*/ 11 w 168"/>
                <a:gd name="T37" fmla="*/ 75 h 248"/>
                <a:gd name="T38" fmla="*/ 17 w 168"/>
                <a:gd name="T39" fmla="*/ 77 h 248"/>
                <a:gd name="T40" fmla="*/ 21 w 168"/>
                <a:gd name="T41" fmla="*/ 79 h 248"/>
                <a:gd name="T42" fmla="*/ 25 w 168"/>
                <a:gd name="T43" fmla="*/ 80 h 248"/>
                <a:gd name="T44" fmla="*/ 29 w 168"/>
                <a:gd name="T45" fmla="*/ 82 h 248"/>
                <a:gd name="T46" fmla="*/ 33 w 168"/>
                <a:gd name="T47" fmla="*/ 83 h 248"/>
                <a:gd name="T48" fmla="*/ 37 w 168"/>
                <a:gd name="T49" fmla="*/ 84 h 248"/>
                <a:gd name="T50" fmla="*/ 41 w 168"/>
                <a:gd name="T51" fmla="*/ 87 h 248"/>
                <a:gd name="T52" fmla="*/ 45 w 168"/>
                <a:gd name="T53" fmla="*/ 88 h 248"/>
                <a:gd name="T54" fmla="*/ 49 w 168"/>
                <a:gd name="T55" fmla="*/ 89 h 248"/>
                <a:gd name="T56" fmla="*/ 54 w 168"/>
                <a:gd name="T57" fmla="*/ 91 h 248"/>
                <a:gd name="T58" fmla="*/ 53 w 168"/>
                <a:gd name="T59" fmla="*/ 91 h 248"/>
                <a:gd name="T60" fmla="*/ 0 w 168"/>
                <a:gd name="T61" fmla="*/ 0 h 248"/>
                <a:gd name="T62" fmla="*/ 168 w 168"/>
                <a:gd name="T63" fmla="*/ 248 h 24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T60" t="T61" r="T62" b="T63"/>
              <a:pathLst>
                <a:path w="168" h="248">
                  <a:moveTo>
                    <a:pt x="165" y="245"/>
                  </a:moveTo>
                  <a:lnTo>
                    <a:pt x="154" y="240"/>
                  </a:lnTo>
                  <a:lnTo>
                    <a:pt x="139" y="236"/>
                  </a:lnTo>
                  <a:lnTo>
                    <a:pt x="126" y="232"/>
                  </a:lnTo>
                  <a:lnTo>
                    <a:pt x="115" y="227"/>
                  </a:lnTo>
                  <a:lnTo>
                    <a:pt x="102" y="223"/>
                  </a:lnTo>
                  <a:lnTo>
                    <a:pt x="90" y="219"/>
                  </a:lnTo>
                  <a:lnTo>
                    <a:pt x="77" y="215"/>
                  </a:lnTo>
                  <a:lnTo>
                    <a:pt x="65" y="212"/>
                  </a:lnTo>
                  <a:lnTo>
                    <a:pt x="50" y="207"/>
                  </a:lnTo>
                  <a:lnTo>
                    <a:pt x="36" y="204"/>
                  </a:lnTo>
                  <a:lnTo>
                    <a:pt x="20" y="202"/>
                  </a:lnTo>
                  <a:lnTo>
                    <a:pt x="3" y="197"/>
                  </a:lnTo>
                  <a:lnTo>
                    <a:pt x="67" y="2"/>
                  </a:lnTo>
                  <a:lnTo>
                    <a:pt x="66" y="0"/>
                  </a:lnTo>
                  <a:lnTo>
                    <a:pt x="65" y="2"/>
                  </a:lnTo>
                  <a:lnTo>
                    <a:pt x="0" y="200"/>
                  </a:lnTo>
                  <a:lnTo>
                    <a:pt x="20" y="204"/>
                  </a:lnTo>
                  <a:lnTo>
                    <a:pt x="36" y="207"/>
                  </a:lnTo>
                  <a:lnTo>
                    <a:pt x="50" y="210"/>
                  </a:lnTo>
                  <a:lnTo>
                    <a:pt x="65" y="215"/>
                  </a:lnTo>
                  <a:lnTo>
                    <a:pt x="77" y="217"/>
                  </a:lnTo>
                  <a:lnTo>
                    <a:pt x="90" y="222"/>
                  </a:lnTo>
                  <a:lnTo>
                    <a:pt x="102" y="226"/>
                  </a:lnTo>
                  <a:lnTo>
                    <a:pt x="115" y="230"/>
                  </a:lnTo>
                  <a:lnTo>
                    <a:pt x="126" y="235"/>
                  </a:lnTo>
                  <a:lnTo>
                    <a:pt x="139" y="239"/>
                  </a:lnTo>
                  <a:lnTo>
                    <a:pt x="154" y="243"/>
                  </a:lnTo>
                  <a:lnTo>
                    <a:pt x="168" y="248"/>
                  </a:lnTo>
                  <a:lnTo>
                    <a:pt x="165" y="245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40" name="Freeform 16"/>
            <xdr:cNvSpPr>
              <a:spLocks noChangeArrowheads="1"/>
            </xdr:cNvSpPr>
          </xdr:nvSpPr>
          <xdr:spPr bwMode="auto">
            <a:xfrm>
              <a:off x="858" y="162"/>
              <a:ext cx="73" cy="53"/>
            </a:xfrm>
            <a:custGeom>
              <a:avLst/>
              <a:gdLst>
                <a:gd name="T0" fmla="*/ 20 w 96"/>
                <a:gd name="T1" fmla="*/ 0 h 80"/>
                <a:gd name="T2" fmla="*/ 13 w 96"/>
                <a:gd name="T3" fmla="*/ 6 h 80"/>
                <a:gd name="T4" fmla="*/ 5 w 96"/>
                <a:gd name="T5" fmla="*/ 4 h 80"/>
                <a:gd name="T6" fmla="*/ 6 w 96"/>
                <a:gd name="T7" fmla="*/ 12 h 80"/>
                <a:gd name="T8" fmla="*/ 0 w 96"/>
                <a:gd name="T9" fmla="*/ 18 h 80"/>
                <a:gd name="T10" fmla="*/ 8 w 96"/>
                <a:gd name="T11" fmla="*/ 19 h 80"/>
                <a:gd name="T12" fmla="*/ 10 w 96"/>
                <a:gd name="T13" fmla="*/ 28 h 80"/>
                <a:gd name="T14" fmla="*/ 16 w 96"/>
                <a:gd name="T15" fmla="*/ 23 h 80"/>
                <a:gd name="T16" fmla="*/ 24 w 96"/>
                <a:gd name="T17" fmla="*/ 26 h 80"/>
                <a:gd name="T18" fmla="*/ 23 w 96"/>
                <a:gd name="T19" fmla="*/ 16 h 80"/>
                <a:gd name="T20" fmla="*/ 29 w 96"/>
                <a:gd name="T21" fmla="*/ 10 h 80"/>
                <a:gd name="T22" fmla="*/ 22 w 96"/>
                <a:gd name="T23" fmla="*/ 8 h 80"/>
                <a:gd name="T24" fmla="*/ 20 w 96"/>
                <a:gd name="T25" fmla="*/ 0 h 80"/>
                <a:gd name="T26" fmla="*/ 20 w 96"/>
                <a:gd name="T27" fmla="*/ 0 h 80"/>
                <a:gd name="T28" fmla="*/ 0 w 96"/>
                <a:gd name="T29" fmla="*/ 0 h 80"/>
                <a:gd name="T30" fmla="*/ 96 w 96"/>
                <a:gd name="T31" fmla="*/ 80 h 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T28" t="T29" r="T30" b="T31"/>
              <a:pathLst>
                <a:path w="96" h="80">
                  <a:moveTo>
                    <a:pt x="66" y="0"/>
                  </a:moveTo>
                  <a:lnTo>
                    <a:pt x="43" y="17"/>
                  </a:lnTo>
                  <a:lnTo>
                    <a:pt x="17" y="10"/>
                  </a:lnTo>
                  <a:lnTo>
                    <a:pt x="21" y="33"/>
                  </a:lnTo>
                  <a:lnTo>
                    <a:pt x="0" y="50"/>
                  </a:lnTo>
                  <a:lnTo>
                    <a:pt x="27" y="57"/>
                  </a:lnTo>
                  <a:lnTo>
                    <a:pt x="33" y="80"/>
                  </a:lnTo>
                  <a:lnTo>
                    <a:pt x="51" y="64"/>
                  </a:lnTo>
                  <a:lnTo>
                    <a:pt x="77" y="73"/>
                  </a:lnTo>
                  <a:lnTo>
                    <a:pt x="73" y="47"/>
                  </a:lnTo>
                  <a:lnTo>
                    <a:pt x="96" y="30"/>
                  </a:lnTo>
                  <a:lnTo>
                    <a:pt x="69" y="24"/>
                  </a:lnTo>
                  <a:lnTo>
                    <a:pt x="66" y="0"/>
                  </a:lnTo>
                  <a:close/>
                </a:path>
              </a:pathLst>
            </a:custGeom>
            <a:solidFill>
              <a:srgbClr val="FFF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41" name="Freeform 17"/>
            <xdr:cNvSpPr>
              <a:spLocks noChangeArrowheads="1"/>
            </xdr:cNvSpPr>
          </xdr:nvSpPr>
          <xdr:spPr bwMode="auto">
            <a:xfrm>
              <a:off x="430" y="81"/>
              <a:ext cx="186" cy="217"/>
            </a:xfrm>
            <a:custGeom>
              <a:avLst/>
              <a:gdLst>
                <a:gd name="T0" fmla="*/ 0 w 213"/>
                <a:gd name="T1" fmla="*/ 30 h 280"/>
                <a:gd name="T2" fmla="*/ 34 w 213"/>
                <a:gd name="T3" fmla="*/ 0 h 280"/>
                <a:gd name="T4" fmla="*/ 69 w 213"/>
                <a:gd name="T5" fmla="*/ 27 h 280"/>
                <a:gd name="T6" fmla="*/ 64 w 213"/>
                <a:gd name="T7" fmla="*/ 103 h 280"/>
                <a:gd name="T8" fmla="*/ 58 w 213"/>
                <a:gd name="T9" fmla="*/ 103 h 280"/>
                <a:gd name="T10" fmla="*/ 54 w 213"/>
                <a:gd name="T11" fmla="*/ 103 h 280"/>
                <a:gd name="T12" fmla="*/ 49 w 213"/>
                <a:gd name="T13" fmla="*/ 103 h 280"/>
                <a:gd name="T14" fmla="*/ 45 w 213"/>
                <a:gd name="T15" fmla="*/ 103 h 280"/>
                <a:gd name="T16" fmla="*/ 42 w 213"/>
                <a:gd name="T17" fmla="*/ 103 h 280"/>
                <a:gd name="T18" fmla="*/ 37 w 213"/>
                <a:gd name="T19" fmla="*/ 103 h 280"/>
                <a:gd name="T20" fmla="*/ 34 w 213"/>
                <a:gd name="T21" fmla="*/ 103 h 280"/>
                <a:gd name="T22" fmla="*/ 28 w 213"/>
                <a:gd name="T23" fmla="*/ 103 h 280"/>
                <a:gd name="T24" fmla="*/ 23 w 213"/>
                <a:gd name="T25" fmla="*/ 103 h 280"/>
                <a:gd name="T26" fmla="*/ 18 w 213"/>
                <a:gd name="T27" fmla="*/ 103 h 280"/>
                <a:gd name="T28" fmla="*/ 14 w 213"/>
                <a:gd name="T29" fmla="*/ 104 h 280"/>
                <a:gd name="T30" fmla="*/ 7 w 213"/>
                <a:gd name="T31" fmla="*/ 104 h 280"/>
                <a:gd name="T32" fmla="*/ 0 w 213"/>
                <a:gd name="T33" fmla="*/ 30 h 280"/>
                <a:gd name="T34" fmla="*/ 0 w 213"/>
                <a:gd name="T35" fmla="*/ 30 h 280"/>
                <a:gd name="T36" fmla="*/ 0 w 213"/>
                <a:gd name="T37" fmla="*/ 0 h 280"/>
                <a:gd name="T38" fmla="*/ 213 w 213"/>
                <a:gd name="T39" fmla="*/ 280 h 2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13" h="280">
                  <a:moveTo>
                    <a:pt x="0" y="79"/>
                  </a:moveTo>
                  <a:lnTo>
                    <a:pt x="104" y="0"/>
                  </a:lnTo>
                  <a:lnTo>
                    <a:pt x="213" y="73"/>
                  </a:lnTo>
                  <a:lnTo>
                    <a:pt x="196" y="279"/>
                  </a:lnTo>
                  <a:lnTo>
                    <a:pt x="181" y="279"/>
                  </a:lnTo>
                  <a:lnTo>
                    <a:pt x="168" y="279"/>
                  </a:lnTo>
                  <a:lnTo>
                    <a:pt x="154" y="277"/>
                  </a:lnTo>
                  <a:lnTo>
                    <a:pt x="141" y="277"/>
                  </a:lnTo>
                  <a:lnTo>
                    <a:pt x="128" y="277"/>
                  </a:lnTo>
                  <a:lnTo>
                    <a:pt x="114" y="277"/>
                  </a:lnTo>
                  <a:lnTo>
                    <a:pt x="101" y="277"/>
                  </a:lnTo>
                  <a:lnTo>
                    <a:pt x="86" y="277"/>
                  </a:lnTo>
                  <a:lnTo>
                    <a:pt x="72" y="277"/>
                  </a:lnTo>
                  <a:lnTo>
                    <a:pt x="56" y="279"/>
                  </a:lnTo>
                  <a:lnTo>
                    <a:pt x="40" y="280"/>
                  </a:lnTo>
                  <a:lnTo>
                    <a:pt x="22" y="280"/>
                  </a:lnTo>
                  <a:lnTo>
                    <a:pt x="0" y="79"/>
                  </a:lnTo>
                  <a:close/>
                </a:path>
              </a:pathLst>
            </a:custGeom>
            <a:solidFill>
              <a:srgbClr val="00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42" name="Freeform 18"/>
            <xdr:cNvSpPr>
              <a:spLocks noChangeArrowheads="1"/>
            </xdr:cNvSpPr>
          </xdr:nvSpPr>
          <xdr:spPr bwMode="auto">
            <a:xfrm>
              <a:off x="430" y="81"/>
              <a:ext cx="186" cy="217"/>
            </a:xfrm>
            <a:custGeom>
              <a:avLst/>
              <a:gdLst>
                <a:gd name="T0" fmla="*/ 0 w 213"/>
                <a:gd name="T1" fmla="*/ 30 h 280"/>
                <a:gd name="T2" fmla="*/ 34 w 213"/>
                <a:gd name="T3" fmla="*/ 0 h 280"/>
                <a:gd name="T4" fmla="*/ 69 w 213"/>
                <a:gd name="T5" fmla="*/ 27 h 280"/>
                <a:gd name="T6" fmla="*/ 64 w 213"/>
                <a:gd name="T7" fmla="*/ 103 h 280"/>
                <a:gd name="T8" fmla="*/ 58 w 213"/>
                <a:gd name="T9" fmla="*/ 103 h 280"/>
                <a:gd name="T10" fmla="*/ 54 w 213"/>
                <a:gd name="T11" fmla="*/ 103 h 280"/>
                <a:gd name="T12" fmla="*/ 49 w 213"/>
                <a:gd name="T13" fmla="*/ 103 h 280"/>
                <a:gd name="T14" fmla="*/ 45 w 213"/>
                <a:gd name="T15" fmla="*/ 103 h 280"/>
                <a:gd name="T16" fmla="*/ 42 w 213"/>
                <a:gd name="T17" fmla="*/ 103 h 280"/>
                <a:gd name="T18" fmla="*/ 37 w 213"/>
                <a:gd name="T19" fmla="*/ 103 h 280"/>
                <a:gd name="T20" fmla="*/ 34 w 213"/>
                <a:gd name="T21" fmla="*/ 103 h 280"/>
                <a:gd name="T22" fmla="*/ 28 w 213"/>
                <a:gd name="T23" fmla="*/ 103 h 280"/>
                <a:gd name="T24" fmla="*/ 23 w 213"/>
                <a:gd name="T25" fmla="*/ 103 h 280"/>
                <a:gd name="T26" fmla="*/ 18 w 213"/>
                <a:gd name="T27" fmla="*/ 103 h 280"/>
                <a:gd name="T28" fmla="*/ 14 w 213"/>
                <a:gd name="T29" fmla="*/ 104 h 280"/>
                <a:gd name="T30" fmla="*/ 7 w 213"/>
                <a:gd name="T31" fmla="*/ 104 h 280"/>
                <a:gd name="T32" fmla="*/ 0 w 213"/>
                <a:gd name="T33" fmla="*/ 30 h 280"/>
                <a:gd name="T34" fmla="*/ 0 w 213"/>
                <a:gd name="T35" fmla="*/ 30 h 280"/>
                <a:gd name="T36" fmla="*/ 0 w 213"/>
                <a:gd name="T37" fmla="*/ 0 h 280"/>
                <a:gd name="T38" fmla="*/ 213 w 213"/>
                <a:gd name="T39" fmla="*/ 280 h 2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13" h="280">
                  <a:moveTo>
                    <a:pt x="0" y="79"/>
                  </a:moveTo>
                  <a:lnTo>
                    <a:pt x="104" y="0"/>
                  </a:lnTo>
                  <a:lnTo>
                    <a:pt x="213" y="73"/>
                  </a:lnTo>
                  <a:lnTo>
                    <a:pt x="196" y="279"/>
                  </a:lnTo>
                  <a:lnTo>
                    <a:pt x="181" y="279"/>
                  </a:lnTo>
                  <a:lnTo>
                    <a:pt x="168" y="279"/>
                  </a:lnTo>
                  <a:lnTo>
                    <a:pt x="154" y="277"/>
                  </a:lnTo>
                  <a:lnTo>
                    <a:pt x="141" y="277"/>
                  </a:lnTo>
                  <a:lnTo>
                    <a:pt x="128" y="277"/>
                  </a:lnTo>
                  <a:lnTo>
                    <a:pt x="114" y="277"/>
                  </a:lnTo>
                  <a:lnTo>
                    <a:pt x="101" y="277"/>
                  </a:lnTo>
                  <a:lnTo>
                    <a:pt x="86" y="277"/>
                  </a:lnTo>
                  <a:lnTo>
                    <a:pt x="72" y="277"/>
                  </a:lnTo>
                  <a:lnTo>
                    <a:pt x="56" y="279"/>
                  </a:lnTo>
                  <a:lnTo>
                    <a:pt x="40" y="280"/>
                  </a:lnTo>
                  <a:lnTo>
                    <a:pt x="22" y="280"/>
                  </a:lnTo>
                  <a:lnTo>
                    <a:pt x="0" y="79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43" name="Freeform 19"/>
            <xdr:cNvSpPr>
              <a:spLocks noChangeArrowheads="1"/>
            </xdr:cNvSpPr>
          </xdr:nvSpPr>
          <xdr:spPr bwMode="auto">
            <a:xfrm>
              <a:off x="430" y="81"/>
              <a:ext cx="186" cy="217"/>
            </a:xfrm>
            <a:custGeom>
              <a:avLst/>
              <a:gdLst>
                <a:gd name="T0" fmla="*/ 0 w 215"/>
                <a:gd name="T1" fmla="*/ 29 h 281"/>
                <a:gd name="T2" fmla="*/ 2 w 215"/>
                <a:gd name="T3" fmla="*/ 29 h 281"/>
                <a:gd name="T4" fmla="*/ 33 w 215"/>
                <a:gd name="T5" fmla="*/ 2 h 281"/>
                <a:gd name="T6" fmla="*/ 68 w 215"/>
                <a:gd name="T7" fmla="*/ 28 h 281"/>
                <a:gd name="T8" fmla="*/ 62 w 215"/>
                <a:gd name="T9" fmla="*/ 101 h 281"/>
                <a:gd name="T10" fmla="*/ 63 w 215"/>
                <a:gd name="T11" fmla="*/ 103 h 281"/>
                <a:gd name="T12" fmla="*/ 68 w 215"/>
                <a:gd name="T13" fmla="*/ 27 h 281"/>
                <a:gd name="T14" fmla="*/ 33 w 215"/>
                <a:gd name="T15" fmla="*/ 0 h 281"/>
                <a:gd name="T16" fmla="*/ 0 w 215"/>
                <a:gd name="T17" fmla="*/ 29 h 281"/>
                <a:gd name="T18" fmla="*/ 0 w 215"/>
                <a:gd name="T19" fmla="*/ 0 h 281"/>
                <a:gd name="T20" fmla="*/ 215 w 215"/>
                <a:gd name="T21" fmla="*/ 281 h 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T18" t="T19" r="T20" b="T21"/>
              <a:pathLst>
                <a:path w="215" h="281">
                  <a:moveTo>
                    <a:pt x="0" y="79"/>
                  </a:moveTo>
                  <a:lnTo>
                    <a:pt x="3" y="81"/>
                  </a:lnTo>
                  <a:lnTo>
                    <a:pt x="106" y="2"/>
                  </a:lnTo>
                  <a:lnTo>
                    <a:pt x="212" y="76"/>
                  </a:lnTo>
                  <a:lnTo>
                    <a:pt x="195" y="277"/>
                  </a:lnTo>
                  <a:lnTo>
                    <a:pt x="198" y="281"/>
                  </a:lnTo>
                  <a:lnTo>
                    <a:pt x="215" y="73"/>
                  </a:lnTo>
                  <a:lnTo>
                    <a:pt x="103" y="0"/>
                  </a:lnTo>
                  <a:lnTo>
                    <a:pt x="0" y="79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44" name="Freeform 21"/>
            <xdr:cNvSpPr>
              <a:spLocks noChangeArrowheads="1"/>
            </xdr:cNvSpPr>
          </xdr:nvSpPr>
          <xdr:spPr bwMode="auto">
            <a:xfrm>
              <a:off x="430" y="145"/>
              <a:ext cx="131" cy="153"/>
            </a:xfrm>
            <a:custGeom>
              <a:avLst/>
              <a:gdLst>
                <a:gd name="T0" fmla="*/ 49 w 155"/>
                <a:gd name="T1" fmla="*/ 72 h 203"/>
                <a:gd name="T2" fmla="*/ 44 w 155"/>
                <a:gd name="T3" fmla="*/ 71 h 203"/>
                <a:gd name="T4" fmla="*/ 28 w 155"/>
                <a:gd name="T5" fmla="*/ 71 h 203"/>
                <a:gd name="T6" fmla="*/ 13 w 155"/>
                <a:gd name="T7" fmla="*/ 74 h 203"/>
                <a:gd name="T8" fmla="*/ 7 w 155"/>
                <a:gd name="T9" fmla="*/ 74 h 203"/>
                <a:gd name="T10" fmla="*/ 2 w 155"/>
                <a:gd name="T11" fmla="*/ 1 h 203"/>
                <a:gd name="T12" fmla="*/ 0 w 155"/>
                <a:gd name="T13" fmla="*/ 0 h 203"/>
                <a:gd name="T14" fmla="*/ 0 w 155"/>
                <a:gd name="T15" fmla="*/ 1 h 203"/>
                <a:gd name="T16" fmla="*/ 7 w 155"/>
                <a:gd name="T17" fmla="*/ 74 h 203"/>
                <a:gd name="T18" fmla="*/ 13 w 155"/>
                <a:gd name="T19" fmla="*/ 74 h 203"/>
                <a:gd name="T20" fmla="*/ 18 w 155"/>
                <a:gd name="T21" fmla="*/ 74 h 203"/>
                <a:gd name="T22" fmla="*/ 49 w 155"/>
                <a:gd name="T23" fmla="*/ 74 h 203"/>
                <a:gd name="T24" fmla="*/ 49 w 155"/>
                <a:gd name="T25" fmla="*/ 73 h 203"/>
                <a:gd name="T26" fmla="*/ 49 w 155"/>
                <a:gd name="T27" fmla="*/ 72 h 203"/>
                <a:gd name="T28" fmla="*/ 0 w 155"/>
                <a:gd name="T29" fmla="*/ 0 h 203"/>
                <a:gd name="T30" fmla="*/ 155 w 155"/>
                <a:gd name="T31" fmla="*/ 203 h 2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T28" t="T29" r="T30" b="T31"/>
              <a:pathLst>
                <a:path w="155" h="203">
                  <a:moveTo>
                    <a:pt x="155" y="198"/>
                  </a:moveTo>
                  <a:lnTo>
                    <a:pt x="141" y="196"/>
                  </a:lnTo>
                  <a:lnTo>
                    <a:pt x="89" y="196"/>
                  </a:lnTo>
                  <a:lnTo>
                    <a:pt x="41" y="201"/>
                  </a:lnTo>
                  <a:lnTo>
                    <a:pt x="23" y="201"/>
                  </a:lnTo>
                  <a:lnTo>
                    <a:pt x="3" y="1"/>
                  </a:lnTo>
                  <a:lnTo>
                    <a:pt x="0" y="0"/>
                  </a:lnTo>
                  <a:lnTo>
                    <a:pt x="0" y="1"/>
                  </a:lnTo>
                  <a:lnTo>
                    <a:pt x="23" y="203"/>
                  </a:lnTo>
                  <a:lnTo>
                    <a:pt x="41" y="203"/>
                  </a:lnTo>
                  <a:lnTo>
                    <a:pt x="59" y="202"/>
                  </a:lnTo>
                  <a:lnTo>
                    <a:pt x="155" y="202"/>
                  </a:lnTo>
                  <a:lnTo>
                    <a:pt x="155" y="199"/>
                  </a:lnTo>
                  <a:lnTo>
                    <a:pt x="155" y="198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45" name="Freeform 22"/>
            <xdr:cNvSpPr>
              <a:spLocks noChangeArrowheads="1"/>
            </xdr:cNvSpPr>
          </xdr:nvSpPr>
          <xdr:spPr bwMode="auto">
            <a:xfrm>
              <a:off x="79" y="127"/>
              <a:ext cx="212" cy="226"/>
            </a:xfrm>
            <a:custGeom>
              <a:avLst/>
              <a:gdLst>
                <a:gd name="T0" fmla="*/ 0 w 252"/>
                <a:gd name="T1" fmla="*/ 42 h 290"/>
                <a:gd name="T2" fmla="*/ 20 w 252"/>
                <a:gd name="T3" fmla="*/ 0 h 290"/>
                <a:gd name="T4" fmla="*/ 61 w 252"/>
                <a:gd name="T5" fmla="*/ 20 h 290"/>
                <a:gd name="T6" fmla="*/ 81 w 252"/>
                <a:gd name="T7" fmla="*/ 92 h 290"/>
                <a:gd name="T8" fmla="*/ 77 w 252"/>
                <a:gd name="T9" fmla="*/ 94 h 290"/>
                <a:gd name="T10" fmla="*/ 73 w 252"/>
                <a:gd name="T11" fmla="*/ 95 h 290"/>
                <a:gd name="T12" fmla="*/ 69 w 252"/>
                <a:gd name="T13" fmla="*/ 96 h 290"/>
                <a:gd name="T14" fmla="*/ 65 w 252"/>
                <a:gd name="T15" fmla="*/ 97 h 290"/>
                <a:gd name="T16" fmla="*/ 61 w 252"/>
                <a:gd name="T17" fmla="*/ 98 h 290"/>
                <a:gd name="T18" fmla="*/ 57 w 252"/>
                <a:gd name="T19" fmla="*/ 99 h 290"/>
                <a:gd name="T20" fmla="*/ 53 w 252"/>
                <a:gd name="T21" fmla="*/ 100 h 290"/>
                <a:gd name="T22" fmla="*/ 49 w 252"/>
                <a:gd name="T23" fmla="*/ 103 h 290"/>
                <a:gd name="T24" fmla="*/ 44 w 252"/>
                <a:gd name="T25" fmla="*/ 103 h 290"/>
                <a:gd name="T26" fmla="*/ 41 w 252"/>
                <a:gd name="T27" fmla="*/ 105 h 290"/>
                <a:gd name="T28" fmla="*/ 36 w 252"/>
                <a:gd name="T29" fmla="*/ 107 h 290"/>
                <a:gd name="T30" fmla="*/ 31 w 252"/>
                <a:gd name="T31" fmla="*/ 108 h 290"/>
                <a:gd name="T32" fmla="*/ 0 w 252"/>
                <a:gd name="T33" fmla="*/ 42 h 290"/>
                <a:gd name="T34" fmla="*/ 0 w 252"/>
                <a:gd name="T35" fmla="*/ 42 h 290"/>
                <a:gd name="T36" fmla="*/ 0 w 252"/>
                <a:gd name="T37" fmla="*/ 0 h 290"/>
                <a:gd name="T38" fmla="*/ 252 w 252"/>
                <a:gd name="T39" fmla="*/ 290 h 2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52" h="290">
                  <a:moveTo>
                    <a:pt x="0" y="112"/>
                  </a:moveTo>
                  <a:lnTo>
                    <a:pt x="61" y="0"/>
                  </a:lnTo>
                  <a:lnTo>
                    <a:pt x="188" y="53"/>
                  </a:lnTo>
                  <a:lnTo>
                    <a:pt x="252" y="248"/>
                  </a:lnTo>
                  <a:lnTo>
                    <a:pt x="239" y="252"/>
                  </a:lnTo>
                  <a:lnTo>
                    <a:pt x="225" y="255"/>
                  </a:lnTo>
                  <a:lnTo>
                    <a:pt x="212" y="258"/>
                  </a:lnTo>
                  <a:lnTo>
                    <a:pt x="199" y="261"/>
                  </a:lnTo>
                  <a:lnTo>
                    <a:pt x="188" y="264"/>
                  </a:lnTo>
                  <a:lnTo>
                    <a:pt x="175" y="267"/>
                  </a:lnTo>
                  <a:lnTo>
                    <a:pt x="163" y="270"/>
                  </a:lnTo>
                  <a:lnTo>
                    <a:pt x="150" y="274"/>
                  </a:lnTo>
                  <a:lnTo>
                    <a:pt x="137" y="278"/>
                  </a:lnTo>
                  <a:lnTo>
                    <a:pt x="125" y="281"/>
                  </a:lnTo>
                  <a:lnTo>
                    <a:pt x="112" y="285"/>
                  </a:lnTo>
                  <a:lnTo>
                    <a:pt x="97" y="290"/>
                  </a:lnTo>
                  <a:lnTo>
                    <a:pt x="0" y="112"/>
                  </a:lnTo>
                  <a:close/>
                </a:path>
              </a:pathLst>
            </a:custGeom>
            <a:solidFill>
              <a:srgbClr val="00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46" name="Freeform 23"/>
            <xdr:cNvSpPr>
              <a:spLocks noChangeArrowheads="1"/>
            </xdr:cNvSpPr>
          </xdr:nvSpPr>
          <xdr:spPr bwMode="auto">
            <a:xfrm>
              <a:off x="79" y="127"/>
              <a:ext cx="212" cy="226"/>
            </a:xfrm>
            <a:custGeom>
              <a:avLst/>
              <a:gdLst>
                <a:gd name="T0" fmla="*/ 0 w 252"/>
                <a:gd name="T1" fmla="*/ 42 h 290"/>
                <a:gd name="T2" fmla="*/ 20 w 252"/>
                <a:gd name="T3" fmla="*/ 0 h 290"/>
                <a:gd name="T4" fmla="*/ 61 w 252"/>
                <a:gd name="T5" fmla="*/ 20 h 290"/>
                <a:gd name="T6" fmla="*/ 81 w 252"/>
                <a:gd name="T7" fmla="*/ 92 h 290"/>
                <a:gd name="T8" fmla="*/ 77 w 252"/>
                <a:gd name="T9" fmla="*/ 94 h 290"/>
                <a:gd name="T10" fmla="*/ 73 w 252"/>
                <a:gd name="T11" fmla="*/ 95 h 290"/>
                <a:gd name="T12" fmla="*/ 69 w 252"/>
                <a:gd name="T13" fmla="*/ 96 h 290"/>
                <a:gd name="T14" fmla="*/ 65 w 252"/>
                <a:gd name="T15" fmla="*/ 97 h 290"/>
                <a:gd name="T16" fmla="*/ 61 w 252"/>
                <a:gd name="T17" fmla="*/ 98 h 290"/>
                <a:gd name="T18" fmla="*/ 57 w 252"/>
                <a:gd name="T19" fmla="*/ 99 h 290"/>
                <a:gd name="T20" fmla="*/ 53 w 252"/>
                <a:gd name="T21" fmla="*/ 100 h 290"/>
                <a:gd name="T22" fmla="*/ 49 w 252"/>
                <a:gd name="T23" fmla="*/ 103 h 290"/>
                <a:gd name="T24" fmla="*/ 44 w 252"/>
                <a:gd name="T25" fmla="*/ 103 h 290"/>
                <a:gd name="T26" fmla="*/ 41 w 252"/>
                <a:gd name="T27" fmla="*/ 105 h 290"/>
                <a:gd name="T28" fmla="*/ 36 w 252"/>
                <a:gd name="T29" fmla="*/ 107 h 290"/>
                <a:gd name="T30" fmla="*/ 31 w 252"/>
                <a:gd name="T31" fmla="*/ 108 h 290"/>
                <a:gd name="T32" fmla="*/ 0 w 252"/>
                <a:gd name="T33" fmla="*/ 42 h 290"/>
                <a:gd name="T34" fmla="*/ 0 w 252"/>
                <a:gd name="T35" fmla="*/ 42 h 290"/>
                <a:gd name="T36" fmla="*/ 0 w 252"/>
                <a:gd name="T37" fmla="*/ 0 h 290"/>
                <a:gd name="T38" fmla="*/ 252 w 252"/>
                <a:gd name="T39" fmla="*/ 290 h 2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52" h="290">
                  <a:moveTo>
                    <a:pt x="0" y="112"/>
                  </a:moveTo>
                  <a:lnTo>
                    <a:pt x="61" y="0"/>
                  </a:lnTo>
                  <a:lnTo>
                    <a:pt x="188" y="53"/>
                  </a:lnTo>
                  <a:lnTo>
                    <a:pt x="252" y="248"/>
                  </a:lnTo>
                  <a:lnTo>
                    <a:pt x="239" y="252"/>
                  </a:lnTo>
                  <a:lnTo>
                    <a:pt x="225" y="255"/>
                  </a:lnTo>
                  <a:lnTo>
                    <a:pt x="212" y="258"/>
                  </a:lnTo>
                  <a:lnTo>
                    <a:pt x="199" y="261"/>
                  </a:lnTo>
                  <a:lnTo>
                    <a:pt x="188" y="264"/>
                  </a:lnTo>
                  <a:lnTo>
                    <a:pt x="175" y="267"/>
                  </a:lnTo>
                  <a:lnTo>
                    <a:pt x="163" y="270"/>
                  </a:lnTo>
                  <a:lnTo>
                    <a:pt x="150" y="274"/>
                  </a:lnTo>
                  <a:lnTo>
                    <a:pt x="137" y="278"/>
                  </a:lnTo>
                  <a:lnTo>
                    <a:pt x="125" y="281"/>
                  </a:lnTo>
                  <a:lnTo>
                    <a:pt x="112" y="285"/>
                  </a:lnTo>
                  <a:lnTo>
                    <a:pt x="97" y="290"/>
                  </a:lnTo>
                  <a:lnTo>
                    <a:pt x="0" y="112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47" name="Freeform 24"/>
            <xdr:cNvSpPr>
              <a:spLocks noChangeArrowheads="1"/>
            </xdr:cNvSpPr>
          </xdr:nvSpPr>
          <xdr:spPr bwMode="auto">
            <a:xfrm>
              <a:off x="79" y="125"/>
              <a:ext cx="216" cy="203"/>
            </a:xfrm>
            <a:custGeom>
              <a:avLst/>
              <a:gdLst>
                <a:gd name="T0" fmla="*/ 0 w 256"/>
                <a:gd name="T1" fmla="*/ 42 h 250"/>
                <a:gd name="T2" fmla="*/ 2 w 256"/>
                <a:gd name="T3" fmla="*/ 42 h 250"/>
                <a:gd name="T4" fmla="*/ 21 w 256"/>
                <a:gd name="T5" fmla="*/ 2 h 250"/>
                <a:gd name="T6" fmla="*/ 61 w 256"/>
                <a:gd name="T7" fmla="*/ 21 h 250"/>
                <a:gd name="T8" fmla="*/ 81 w 256"/>
                <a:gd name="T9" fmla="*/ 93 h 250"/>
                <a:gd name="T10" fmla="*/ 83 w 256"/>
                <a:gd name="T11" fmla="*/ 93 h 250"/>
                <a:gd name="T12" fmla="*/ 61 w 256"/>
                <a:gd name="T13" fmla="*/ 20 h 250"/>
                <a:gd name="T14" fmla="*/ 20 w 256"/>
                <a:gd name="T15" fmla="*/ 0 h 250"/>
                <a:gd name="T16" fmla="*/ 0 w 256"/>
                <a:gd name="T17" fmla="*/ 42 h 250"/>
                <a:gd name="T18" fmla="*/ 0 w 256"/>
                <a:gd name="T19" fmla="*/ 0 h 250"/>
                <a:gd name="T20" fmla="*/ 256 w 256"/>
                <a:gd name="T21" fmla="*/ 250 h 25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T18" t="T19" r="T20" b="T21"/>
              <a:pathLst>
                <a:path w="256" h="250">
                  <a:moveTo>
                    <a:pt x="0" y="114"/>
                  </a:moveTo>
                  <a:lnTo>
                    <a:pt x="3" y="114"/>
                  </a:lnTo>
                  <a:lnTo>
                    <a:pt x="65" y="3"/>
                  </a:lnTo>
                  <a:lnTo>
                    <a:pt x="190" y="56"/>
                  </a:lnTo>
                  <a:lnTo>
                    <a:pt x="253" y="250"/>
                  </a:lnTo>
                  <a:lnTo>
                    <a:pt x="256" y="250"/>
                  </a:lnTo>
                  <a:lnTo>
                    <a:pt x="190" y="53"/>
                  </a:lnTo>
                  <a:lnTo>
                    <a:pt x="62" y="0"/>
                  </a:lnTo>
                  <a:lnTo>
                    <a:pt x="0" y="114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48" name="Freeform 25"/>
            <xdr:cNvSpPr>
              <a:spLocks noChangeArrowheads="1"/>
            </xdr:cNvSpPr>
          </xdr:nvSpPr>
          <xdr:spPr bwMode="auto">
            <a:xfrm>
              <a:off x="79" y="218"/>
              <a:ext cx="216" cy="132"/>
            </a:xfrm>
            <a:custGeom>
              <a:avLst/>
              <a:gdLst>
                <a:gd name="T0" fmla="*/ 81 w 256"/>
                <a:gd name="T1" fmla="*/ 49 h 179"/>
                <a:gd name="T2" fmla="*/ 77 w 256"/>
                <a:gd name="T3" fmla="*/ 50 h 179"/>
                <a:gd name="T4" fmla="*/ 73 w 256"/>
                <a:gd name="T5" fmla="*/ 51 h 179"/>
                <a:gd name="T6" fmla="*/ 64 w 256"/>
                <a:gd name="T7" fmla="*/ 54 h 179"/>
                <a:gd name="T8" fmla="*/ 61 w 256"/>
                <a:gd name="T9" fmla="*/ 55 h 179"/>
                <a:gd name="T10" fmla="*/ 57 w 256"/>
                <a:gd name="T11" fmla="*/ 55 h 179"/>
                <a:gd name="T12" fmla="*/ 53 w 256"/>
                <a:gd name="T13" fmla="*/ 56 h 179"/>
                <a:gd name="T14" fmla="*/ 45 w 256"/>
                <a:gd name="T15" fmla="*/ 60 h 179"/>
                <a:gd name="T16" fmla="*/ 41 w 256"/>
                <a:gd name="T17" fmla="*/ 60 h 179"/>
                <a:gd name="T18" fmla="*/ 37 w 256"/>
                <a:gd name="T19" fmla="*/ 62 h 179"/>
                <a:gd name="T20" fmla="*/ 32 w 256"/>
                <a:gd name="T21" fmla="*/ 63 h 179"/>
                <a:gd name="T22" fmla="*/ 2 w 256"/>
                <a:gd name="T23" fmla="*/ 0 h 179"/>
                <a:gd name="T24" fmla="*/ 0 w 256"/>
                <a:gd name="T25" fmla="*/ 0 h 179"/>
                <a:gd name="T26" fmla="*/ 0 w 256"/>
                <a:gd name="T27" fmla="*/ 0 h 179"/>
                <a:gd name="T28" fmla="*/ 32 w 256"/>
                <a:gd name="T29" fmla="*/ 64 h 179"/>
                <a:gd name="T30" fmla="*/ 37 w 256"/>
                <a:gd name="T31" fmla="*/ 63 h 179"/>
                <a:gd name="T32" fmla="*/ 41 w 256"/>
                <a:gd name="T33" fmla="*/ 61 h 179"/>
                <a:gd name="T34" fmla="*/ 45 w 256"/>
                <a:gd name="T35" fmla="*/ 60 h 179"/>
                <a:gd name="T36" fmla="*/ 53 w 256"/>
                <a:gd name="T37" fmla="*/ 57 h 179"/>
                <a:gd name="T38" fmla="*/ 57 w 256"/>
                <a:gd name="T39" fmla="*/ 56 h 179"/>
                <a:gd name="T40" fmla="*/ 61 w 256"/>
                <a:gd name="T41" fmla="*/ 55 h 179"/>
                <a:gd name="T42" fmla="*/ 64 w 256"/>
                <a:gd name="T43" fmla="*/ 55 h 179"/>
                <a:gd name="T44" fmla="*/ 73 w 256"/>
                <a:gd name="T45" fmla="*/ 52 h 179"/>
                <a:gd name="T46" fmla="*/ 77 w 256"/>
                <a:gd name="T47" fmla="*/ 51 h 179"/>
                <a:gd name="T48" fmla="*/ 83 w 256"/>
                <a:gd name="T49" fmla="*/ 49 h 179"/>
                <a:gd name="T50" fmla="*/ 81 w 256"/>
                <a:gd name="T51" fmla="*/ 49 h 179"/>
                <a:gd name="T52" fmla="*/ 0 w 256"/>
                <a:gd name="T53" fmla="*/ 0 h 179"/>
                <a:gd name="T54" fmla="*/ 256 w 256"/>
                <a:gd name="T55" fmla="*/ 179 h 17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T52" t="T53" r="T54" b="T55"/>
              <a:pathLst>
                <a:path w="256" h="179">
                  <a:moveTo>
                    <a:pt x="253" y="136"/>
                  </a:moveTo>
                  <a:lnTo>
                    <a:pt x="241" y="139"/>
                  </a:lnTo>
                  <a:lnTo>
                    <a:pt x="227" y="142"/>
                  </a:lnTo>
                  <a:lnTo>
                    <a:pt x="201" y="148"/>
                  </a:lnTo>
                  <a:lnTo>
                    <a:pt x="190" y="150"/>
                  </a:lnTo>
                  <a:lnTo>
                    <a:pt x="177" y="153"/>
                  </a:lnTo>
                  <a:lnTo>
                    <a:pt x="165" y="156"/>
                  </a:lnTo>
                  <a:lnTo>
                    <a:pt x="139" y="165"/>
                  </a:lnTo>
                  <a:lnTo>
                    <a:pt x="127" y="168"/>
                  </a:lnTo>
                  <a:lnTo>
                    <a:pt x="114" y="172"/>
                  </a:lnTo>
                  <a:lnTo>
                    <a:pt x="99" y="176"/>
                  </a:lnTo>
                  <a:lnTo>
                    <a:pt x="3" y="0"/>
                  </a:lnTo>
                  <a:lnTo>
                    <a:pt x="0" y="0"/>
                  </a:lnTo>
                  <a:lnTo>
                    <a:pt x="99" y="179"/>
                  </a:lnTo>
                  <a:lnTo>
                    <a:pt x="114" y="175"/>
                  </a:lnTo>
                  <a:lnTo>
                    <a:pt x="127" y="171"/>
                  </a:lnTo>
                  <a:lnTo>
                    <a:pt x="139" y="168"/>
                  </a:lnTo>
                  <a:lnTo>
                    <a:pt x="165" y="159"/>
                  </a:lnTo>
                  <a:lnTo>
                    <a:pt x="177" y="156"/>
                  </a:lnTo>
                  <a:lnTo>
                    <a:pt x="190" y="153"/>
                  </a:lnTo>
                  <a:lnTo>
                    <a:pt x="201" y="150"/>
                  </a:lnTo>
                  <a:lnTo>
                    <a:pt x="227" y="145"/>
                  </a:lnTo>
                  <a:lnTo>
                    <a:pt x="241" y="142"/>
                  </a:lnTo>
                  <a:lnTo>
                    <a:pt x="256" y="136"/>
                  </a:lnTo>
                  <a:lnTo>
                    <a:pt x="253" y="136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49" name="Freeform 26"/>
            <xdr:cNvSpPr>
              <a:spLocks noChangeArrowheads="1"/>
            </xdr:cNvSpPr>
          </xdr:nvSpPr>
          <xdr:spPr bwMode="auto">
            <a:xfrm>
              <a:off x="248" y="89"/>
              <a:ext cx="190" cy="230"/>
            </a:xfrm>
            <a:custGeom>
              <a:avLst/>
              <a:gdLst>
                <a:gd name="T0" fmla="*/ 0 w 227"/>
                <a:gd name="T1" fmla="*/ 37 h 294"/>
                <a:gd name="T2" fmla="*/ 26 w 227"/>
                <a:gd name="T3" fmla="*/ 0 h 294"/>
                <a:gd name="T4" fmla="*/ 66 w 227"/>
                <a:gd name="T5" fmla="*/ 26 h 294"/>
                <a:gd name="T6" fmla="*/ 73 w 227"/>
                <a:gd name="T7" fmla="*/ 102 h 294"/>
                <a:gd name="T8" fmla="*/ 69 w 227"/>
                <a:gd name="T9" fmla="*/ 103 h 294"/>
                <a:gd name="T10" fmla="*/ 65 w 227"/>
                <a:gd name="T11" fmla="*/ 104 h 294"/>
                <a:gd name="T12" fmla="*/ 61 w 227"/>
                <a:gd name="T13" fmla="*/ 105 h 294"/>
                <a:gd name="T14" fmla="*/ 57 w 227"/>
                <a:gd name="T15" fmla="*/ 105 h 294"/>
                <a:gd name="T16" fmla="*/ 53 w 227"/>
                <a:gd name="T17" fmla="*/ 105 h 294"/>
                <a:gd name="T18" fmla="*/ 49 w 227"/>
                <a:gd name="T19" fmla="*/ 105 h 294"/>
                <a:gd name="T20" fmla="*/ 45 w 227"/>
                <a:gd name="T21" fmla="*/ 106 h 294"/>
                <a:gd name="T22" fmla="*/ 41 w 227"/>
                <a:gd name="T23" fmla="*/ 108 h 294"/>
                <a:gd name="T24" fmla="*/ 36 w 227"/>
                <a:gd name="T25" fmla="*/ 109 h 294"/>
                <a:gd name="T26" fmla="*/ 31 w 227"/>
                <a:gd name="T27" fmla="*/ 109 h 294"/>
                <a:gd name="T28" fmla="*/ 26 w 227"/>
                <a:gd name="T29" fmla="*/ 110 h 294"/>
                <a:gd name="T30" fmla="*/ 21 w 227"/>
                <a:gd name="T31" fmla="*/ 111 h 294"/>
                <a:gd name="T32" fmla="*/ 0 w 227"/>
                <a:gd name="T33" fmla="*/ 37 h 294"/>
                <a:gd name="T34" fmla="*/ 0 w 227"/>
                <a:gd name="T35" fmla="*/ 37 h 294"/>
                <a:gd name="T36" fmla="*/ 0 w 227"/>
                <a:gd name="T37" fmla="*/ 0 h 294"/>
                <a:gd name="T38" fmla="*/ 227 w 227"/>
                <a:gd name="T39" fmla="*/ 294 h 29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27" h="294">
                  <a:moveTo>
                    <a:pt x="0" y="98"/>
                  </a:moveTo>
                  <a:lnTo>
                    <a:pt x="83" y="0"/>
                  </a:lnTo>
                  <a:lnTo>
                    <a:pt x="204" y="69"/>
                  </a:lnTo>
                  <a:lnTo>
                    <a:pt x="227" y="270"/>
                  </a:lnTo>
                  <a:lnTo>
                    <a:pt x="214" y="273"/>
                  </a:lnTo>
                  <a:lnTo>
                    <a:pt x="202" y="274"/>
                  </a:lnTo>
                  <a:lnTo>
                    <a:pt x="189" y="276"/>
                  </a:lnTo>
                  <a:lnTo>
                    <a:pt x="177" y="277"/>
                  </a:lnTo>
                  <a:lnTo>
                    <a:pt x="165" y="279"/>
                  </a:lnTo>
                  <a:lnTo>
                    <a:pt x="152" y="280"/>
                  </a:lnTo>
                  <a:lnTo>
                    <a:pt x="139" y="282"/>
                  </a:lnTo>
                  <a:lnTo>
                    <a:pt x="125" y="284"/>
                  </a:lnTo>
                  <a:lnTo>
                    <a:pt x="112" y="287"/>
                  </a:lnTo>
                  <a:lnTo>
                    <a:pt x="97" y="289"/>
                  </a:lnTo>
                  <a:lnTo>
                    <a:pt x="82" y="292"/>
                  </a:lnTo>
                  <a:lnTo>
                    <a:pt x="64" y="294"/>
                  </a:lnTo>
                  <a:lnTo>
                    <a:pt x="0" y="98"/>
                  </a:lnTo>
                  <a:close/>
                </a:path>
              </a:pathLst>
            </a:custGeom>
            <a:solidFill>
              <a:srgbClr val="0000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0" name="Freeform 27"/>
            <xdr:cNvSpPr>
              <a:spLocks noChangeArrowheads="1"/>
            </xdr:cNvSpPr>
          </xdr:nvSpPr>
          <xdr:spPr bwMode="auto">
            <a:xfrm>
              <a:off x="248" y="89"/>
              <a:ext cx="190" cy="230"/>
            </a:xfrm>
            <a:custGeom>
              <a:avLst/>
              <a:gdLst>
                <a:gd name="T0" fmla="*/ 0 w 227"/>
                <a:gd name="T1" fmla="*/ 37 h 294"/>
                <a:gd name="T2" fmla="*/ 26 w 227"/>
                <a:gd name="T3" fmla="*/ 0 h 294"/>
                <a:gd name="T4" fmla="*/ 66 w 227"/>
                <a:gd name="T5" fmla="*/ 26 h 294"/>
                <a:gd name="T6" fmla="*/ 73 w 227"/>
                <a:gd name="T7" fmla="*/ 102 h 294"/>
                <a:gd name="T8" fmla="*/ 69 w 227"/>
                <a:gd name="T9" fmla="*/ 103 h 294"/>
                <a:gd name="T10" fmla="*/ 65 w 227"/>
                <a:gd name="T11" fmla="*/ 104 h 294"/>
                <a:gd name="T12" fmla="*/ 61 w 227"/>
                <a:gd name="T13" fmla="*/ 105 h 294"/>
                <a:gd name="T14" fmla="*/ 57 w 227"/>
                <a:gd name="T15" fmla="*/ 105 h 294"/>
                <a:gd name="T16" fmla="*/ 53 w 227"/>
                <a:gd name="T17" fmla="*/ 105 h 294"/>
                <a:gd name="T18" fmla="*/ 49 w 227"/>
                <a:gd name="T19" fmla="*/ 105 h 294"/>
                <a:gd name="T20" fmla="*/ 45 w 227"/>
                <a:gd name="T21" fmla="*/ 106 h 294"/>
                <a:gd name="T22" fmla="*/ 41 w 227"/>
                <a:gd name="T23" fmla="*/ 108 h 294"/>
                <a:gd name="T24" fmla="*/ 36 w 227"/>
                <a:gd name="T25" fmla="*/ 109 h 294"/>
                <a:gd name="T26" fmla="*/ 31 w 227"/>
                <a:gd name="T27" fmla="*/ 109 h 294"/>
                <a:gd name="T28" fmla="*/ 26 w 227"/>
                <a:gd name="T29" fmla="*/ 110 h 294"/>
                <a:gd name="T30" fmla="*/ 21 w 227"/>
                <a:gd name="T31" fmla="*/ 111 h 294"/>
                <a:gd name="T32" fmla="*/ 0 w 227"/>
                <a:gd name="T33" fmla="*/ 37 h 294"/>
                <a:gd name="T34" fmla="*/ 0 w 227"/>
                <a:gd name="T35" fmla="*/ 37 h 294"/>
                <a:gd name="T36" fmla="*/ 0 w 227"/>
                <a:gd name="T37" fmla="*/ 0 h 294"/>
                <a:gd name="T38" fmla="*/ 227 w 227"/>
                <a:gd name="T39" fmla="*/ 294 h 29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27" h="294">
                  <a:moveTo>
                    <a:pt x="0" y="98"/>
                  </a:moveTo>
                  <a:lnTo>
                    <a:pt x="83" y="0"/>
                  </a:lnTo>
                  <a:lnTo>
                    <a:pt x="204" y="69"/>
                  </a:lnTo>
                  <a:lnTo>
                    <a:pt x="227" y="270"/>
                  </a:lnTo>
                  <a:lnTo>
                    <a:pt x="214" y="273"/>
                  </a:lnTo>
                  <a:lnTo>
                    <a:pt x="202" y="274"/>
                  </a:lnTo>
                  <a:lnTo>
                    <a:pt x="189" y="276"/>
                  </a:lnTo>
                  <a:lnTo>
                    <a:pt x="177" y="277"/>
                  </a:lnTo>
                  <a:lnTo>
                    <a:pt x="165" y="279"/>
                  </a:lnTo>
                  <a:lnTo>
                    <a:pt x="152" y="280"/>
                  </a:lnTo>
                  <a:lnTo>
                    <a:pt x="139" y="282"/>
                  </a:lnTo>
                  <a:lnTo>
                    <a:pt x="125" y="284"/>
                  </a:lnTo>
                  <a:lnTo>
                    <a:pt x="112" y="287"/>
                  </a:lnTo>
                  <a:lnTo>
                    <a:pt x="97" y="289"/>
                  </a:lnTo>
                  <a:lnTo>
                    <a:pt x="82" y="292"/>
                  </a:lnTo>
                  <a:lnTo>
                    <a:pt x="64" y="294"/>
                  </a:lnTo>
                  <a:lnTo>
                    <a:pt x="0" y="98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1" name="Freeform 28"/>
            <xdr:cNvSpPr>
              <a:spLocks noChangeArrowheads="1"/>
            </xdr:cNvSpPr>
          </xdr:nvSpPr>
          <xdr:spPr bwMode="auto">
            <a:xfrm>
              <a:off x="244" y="89"/>
              <a:ext cx="194" cy="210"/>
            </a:xfrm>
            <a:custGeom>
              <a:avLst/>
              <a:gdLst>
                <a:gd name="T0" fmla="*/ 0 w 230"/>
                <a:gd name="T1" fmla="*/ 35 h 271"/>
                <a:gd name="T2" fmla="*/ 2 w 230"/>
                <a:gd name="T3" fmla="*/ 37 h 271"/>
                <a:gd name="T4" fmla="*/ 29 w 230"/>
                <a:gd name="T5" fmla="*/ 2 h 271"/>
                <a:gd name="T6" fmla="*/ 68 w 230"/>
                <a:gd name="T7" fmla="*/ 26 h 271"/>
                <a:gd name="T8" fmla="*/ 75 w 230"/>
                <a:gd name="T9" fmla="*/ 100 h 271"/>
                <a:gd name="T10" fmla="*/ 75 w 230"/>
                <a:gd name="T11" fmla="*/ 100 h 271"/>
                <a:gd name="T12" fmla="*/ 68 w 230"/>
                <a:gd name="T13" fmla="*/ 26 h 271"/>
                <a:gd name="T14" fmla="*/ 27 w 230"/>
                <a:gd name="T15" fmla="*/ 0 h 271"/>
                <a:gd name="T16" fmla="*/ 0 w 230"/>
                <a:gd name="T17" fmla="*/ 35 h 271"/>
                <a:gd name="T18" fmla="*/ 0 w 230"/>
                <a:gd name="T19" fmla="*/ 0 h 271"/>
                <a:gd name="T20" fmla="*/ 230 w 230"/>
                <a:gd name="T21" fmla="*/ 271 h 27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T18" t="T19" r="T20" b="T21"/>
              <a:pathLst>
                <a:path w="230" h="271">
                  <a:moveTo>
                    <a:pt x="0" y="97"/>
                  </a:moveTo>
                  <a:lnTo>
                    <a:pt x="3" y="100"/>
                  </a:lnTo>
                  <a:lnTo>
                    <a:pt x="87" y="2"/>
                  </a:lnTo>
                  <a:lnTo>
                    <a:pt x="206" y="71"/>
                  </a:lnTo>
                  <a:lnTo>
                    <a:pt x="227" y="271"/>
                  </a:lnTo>
                  <a:lnTo>
                    <a:pt x="230" y="271"/>
                  </a:lnTo>
                  <a:lnTo>
                    <a:pt x="206" y="69"/>
                  </a:lnTo>
                  <a:lnTo>
                    <a:pt x="84" y="0"/>
                  </a:lnTo>
                  <a:lnTo>
                    <a:pt x="0" y="97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2" name="Freeform 29"/>
            <xdr:cNvSpPr>
              <a:spLocks noChangeArrowheads="1"/>
            </xdr:cNvSpPr>
          </xdr:nvSpPr>
          <xdr:spPr bwMode="auto">
            <a:xfrm>
              <a:off x="244" y="169"/>
              <a:ext cx="194" cy="152"/>
            </a:xfrm>
            <a:custGeom>
              <a:avLst/>
              <a:gdLst>
                <a:gd name="T0" fmla="*/ 75 w 230"/>
                <a:gd name="T1" fmla="*/ 65 h 200"/>
                <a:gd name="T2" fmla="*/ 70 w 230"/>
                <a:gd name="T3" fmla="*/ 66 h 200"/>
                <a:gd name="T4" fmla="*/ 66 w 230"/>
                <a:gd name="T5" fmla="*/ 66 h 200"/>
                <a:gd name="T6" fmla="*/ 58 w 230"/>
                <a:gd name="T7" fmla="*/ 66 h 200"/>
                <a:gd name="T8" fmla="*/ 55 w 230"/>
                <a:gd name="T9" fmla="*/ 66 h 200"/>
                <a:gd name="T10" fmla="*/ 46 w 230"/>
                <a:gd name="T11" fmla="*/ 69 h 200"/>
                <a:gd name="T12" fmla="*/ 42 w 230"/>
                <a:gd name="T13" fmla="*/ 69 h 200"/>
                <a:gd name="T14" fmla="*/ 37 w 230"/>
                <a:gd name="T15" fmla="*/ 71 h 200"/>
                <a:gd name="T16" fmla="*/ 32 w 230"/>
                <a:gd name="T17" fmla="*/ 71 h 200"/>
                <a:gd name="T18" fmla="*/ 27 w 230"/>
                <a:gd name="T19" fmla="*/ 72 h 200"/>
                <a:gd name="T20" fmla="*/ 22 w 230"/>
                <a:gd name="T21" fmla="*/ 73 h 200"/>
                <a:gd name="T22" fmla="*/ 2 w 230"/>
                <a:gd name="T23" fmla="*/ 2 h 200"/>
                <a:gd name="T24" fmla="*/ 0 w 230"/>
                <a:gd name="T25" fmla="*/ 0 h 200"/>
                <a:gd name="T26" fmla="*/ 0 w 230"/>
                <a:gd name="T27" fmla="*/ 2 h 200"/>
                <a:gd name="T28" fmla="*/ 22 w 230"/>
                <a:gd name="T29" fmla="*/ 74 h 200"/>
                <a:gd name="T30" fmla="*/ 27 w 230"/>
                <a:gd name="T31" fmla="*/ 73 h 200"/>
                <a:gd name="T32" fmla="*/ 32 w 230"/>
                <a:gd name="T33" fmla="*/ 72 h 200"/>
                <a:gd name="T34" fmla="*/ 37 w 230"/>
                <a:gd name="T35" fmla="*/ 72 h 200"/>
                <a:gd name="T36" fmla="*/ 42 w 230"/>
                <a:gd name="T37" fmla="*/ 71 h 200"/>
                <a:gd name="T38" fmla="*/ 46 w 230"/>
                <a:gd name="T39" fmla="*/ 69 h 200"/>
                <a:gd name="T40" fmla="*/ 55 w 230"/>
                <a:gd name="T41" fmla="*/ 69 h 200"/>
                <a:gd name="T42" fmla="*/ 58 w 230"/>
                <a:gd name="T43" fmla="*/ 68 h 200"/>
                <a:gd name="T44" fmla="*/ 66 w 230"/>
                <a:gd name="T45" fmla="*/ 66 h 200"/>
                <a:gd name="T46" fmla="*/ 70 w 230"/>
                <a:gd name="T47" fmla="*/ 66 h 200"/>
                <a:gd name="T48" fmla="*/ 75 w 230"/>
                <a:gd name="T49" fmla="*/ 65 h 200"/>
                <a:gd name="T50" fmla="*/ 75 w 230"/>
                <a:gd name="T51" fmla="*/ 65 h 200"/>
                <a:gd name="T52" fmla="*/ 0 w 230"/>
                <a:gd name="T53" fmla="*/ 0 h 200"/>
                <a:gd name="T54" fmla="*/ 230 w 230"/>
                <a:gd name="T55" fmla="*/ 200 h 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T52" t="T53" r="T54" b="T55"/>
              <a:pathLst>
                <a:path w="230" h="200">
                  <a:moveTo>
                    <a:pt x="227" y="174"/>
                  </a:moveTo>
                  <a:lnTo>
                    <a:pt x="216" y="175"/>
                  </a:lnTo>
                  <a:lnTo>
                    <a:pt x="204" y="177"/>
                  </a:lnTo>
                  <a:lnTo>
                    <a:pt x="179" y="180"/>
                  </a:lnTo>
                  <a:lnTo>
                    <a:pt x="167" y="181"/>
                  </a:lnTo>
                  <a:lnTo>
                    <a:pt x="141" y="184"/>
                  </a:lnTo>
                  <a:lnTo>
                    <a:pt x="127" y="187"/>
                  </a:lnTo>
                  <a:lnTo>
                    <a:pt x="114" y="190"/>
                  </a:lnTo>
                  <a:lnTo>
                    <a:pt x="99" y="191"/>
                  </a:lnTo>
                  <a:lnTo>
                    <a:pt x="84" y="194"/>
                  </a:lnTo>
                  <a:lnTo>
                    <a:pt x="66" y="197"/>
                  </a:lnTo>
                  <a:lnTo>
                    <a:pt x="3" y="2"/>
                  </a:lnTo>
                  <a:lnTo>
                    <a:pt x="0" y="0"/>
                  </a:lnTo>
                  <a:lnTo>
                    <a:pt x="0" y="2"/>
                  </a:lnTo>
                  <a:lnTo>
                    <a:pt x="66" y="200"/>
                  </a:lnTo>
                  <a:lnTo>
                    <a:pt x="84" y="197"/>
                  </a:lnTo>
                  <a:lnTo>
                    <a:pt x="99" y="194"/>
                  </a:lnTo>
                  <a:lnTo>
                    <a:pt x="114" y="193"/>
                  </a:lnTo>
                  <a:lnTo>
                    <a:pt x="127" y="190"/>
                  </a:lnTo>
                  <a:lnTo>
                    <a:pt x="141" y="187"/>
                  </a:lnTo>
                  <a:lnTo>
                    <a:pt x="167" y="184"/>
                  </a:lnTo>
                  <a:lnTo>
                    <a:pt x="179" y="183"/>
                  </a:lnTo>
                  <a:lnTo>
                    <a:pt x="204" y="180"/>
                  </a:lnTo>
                  <a:lnTo>
                    <a:pt x="216" y="178"/>
                  </a:lnTo>
                  <a:lnTo>
                    <a:pt x="230" y="174"/>
                  </a:lnTo>
                  <a:lnTo>
                    <a:pt x="227" y="174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3" name="Freeform 30"/>
            <xdr:cNvSpPr>
              <a:spLocks noChangeArrowheads="1"/>
            </xdr:cNvSpPr>
          </xdr:nvSpPr>
          <xdr:spPr bwMode="auto">
            <a:xfrm>
              <a:off x="147" y="251"/>
              <a:ext cx="95" cy="42"/>
            </a:xfrm>
            <a:custGeom>
              <a:avLst/>
              <a:gdLst>
                <a:gd name="T0" fmla="*/ 38 w 121"/>
                <a:gd name="T1" fmla="*/ 0 h 66"/>
                <a:gd name="T2" fmla="*/ 38 w 121"/>
                <a:gd name="T3" fmla="*/ 5 h 66"/>
                <a:gd name="T4" fmla="*/ 38 w 121"/>
                <a:gd name="T5" fmla="*/ 10 h 66"/>
                <a:gd name="T6" fmla="*/ 35 w 121"/>
                <a:gd name="T7" fmla="*/ 14 h 66"/>
                <a:gd name="T8" fmla="*/ 32 w 121"/>
                <a:gd name="T9" fmla="*/ 17 h 66"/>
                <a:gd name="T10" fmla="*/ 29 w 121"/>
                <a:gd name="T11" fmla="*/ 20 h 66"/>
                <a:gd name="T12" fmla="*/ 25 w 121"/>
                <a:gd name="T13" fmla="*/ 22 h 66"/>
                <a:gd name="T14" fmla="*/ 21 w 121"/>
                <a:gd name="T15" fmla="*/ 22 h 66"/>
                <a:gd name="T16" fmla="*/ 16 w 121"/>
                <a:gd name="T17" fmla="*/ 22 h 66"/>
                <a:gd name="T18" fmla="*/ 11 w 121"/>
                <a:gd name="T19" fmla="*/ 22 h 66"/>
                <a:gd name="T20" fmla="*/ 7 w 121"/>
                <a:gd name="T21" fmla="*/ 20 h 66"/>
                <a:gd name="T22" fmla="*/ 4 w 121"/>
                <a:gd name="T23" fmla="*/ 18 h 66"/>
                <a:gd name="T24" fmla="*/ 0 w 121"/>
                <a:gd name="T25" fmla="*/ 14 h 66"/>
                <a:gd name="T26" fmla="*/ 5 w 121"/>
                <a:gd name="T27" fmla="*/ 14 h 66"/>
                <a:gd name="T28" fmla="*/ 9 w 121"/>
                <a:gd name="T29" fmla="*/ 14 h 66"/>
                <a:gd name="T30" fmla="*/ 13 w 121"/>
                <a:gd name="T31" fmla="*/ 14 h 66"/>
                <a:gd name="T32" fmla="*/ 17 w 121"/>
                <a:gd name="T33" fmla="*/ 14 h 66"/>
                <a:gd name="T34" fmla="*/ 20 w 121"/>
                <a:gd name="T35" fmla="*/ 13 h 66"/>
                <a:gd name="T36" fmla="*/ 23 w 121"/>
                <a:gd name="T37" fmla="*/ 11 h 66"/>
                <a:gd name="T38" fmla="*/ 25 w 121"/>
                <a:gd name="T39" fmla="*/ 10 h 66"/>
                <a:gd name="T40" fmla="*/ 28 w 121"/>
                <a:gd name="T41" fmla="*/ 9 h 66"/>
                <a:gd name="T42" fmla="*/ 30 w 121"/>
                <a:gd name="T43" fmla="*/ 7 h 66"/>
                <a:gd name="T44" fmla="*/ 33 w 121"/>
                <a:gd name="T45" fmla="*/ 5 h 66"/>
                <a:gd name="T46" fmla="*/ 35 w 121"/>
                <a:gd name="T47" fmla="*/ 2 h 66"/>
                <a:gd name="T48" fmla="*/ 38 w 121"/>
                <a:gd name="T49" fmla="*/ 0 h 66"/>
                <a:gd name="T50" fmla="*/ 38 w 121"/>
                <a:gd name="T51" fmla="*/ 0 h 66"/>
                <a:gd name="T52" fmla="*/ 0 w 121"/>
                <a:gd name="T53" fmla="*/ 0 h 66"/>
                <a:gd name="T54" fmla="*/ 121 w 121"/>
                <a:gd name="T55" fmla="*/ 66 h 6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T52" t="T53" r="T54" b="T55"/>
              <a:pathLst>
                <a:path w="121" h="66">
                  <a:moveTo>
                    <a:pt x="120" y="0"/>
                  </a:moveTo>
                  <a:lnTo>
                    <a:pt x="121" y="16"/>
                  </a:lnTo>
                  <a:lnTo>
                    <a:pt x="118" y="30"/>
                  </a:lnTo>
                  <a:lnTo>
                    <a:pt x="111" y="41"/>
                  </a:lnTo>
                  <a:lnTo>
                    <a:pt x="102" y="50"/>
                  </a:lnTo>
                  <a:lnTo>
                    <a:pt x="91" y="59"/>
                  </a:lnTo>
                  <a:lnTo>
                    <a:pt x="78" y="63"/>
                  </a:lnTo>
                  <a:lnTo>
                    <a:pt x="65" y="66"/>
                  </a:lnTo>
                  <a:lnTo>
                    <a:pt x="51" y="66"/>
                  </a:lnTo>
                  <a:lnTo>
                    <a:pt x="36" y="64"/>
                  </a:lnTo>
                  <a:lnTo>
                    <a:pt x="23" y="59"/>
                  </a:lnTo>
                  <a:lnTo>
                    <a:pt x="12" y="52"/>
                  </a:lnTo>
                  <a:lnTo>
                    <a:pt x="0" y="40"/>
                  </a:lnTo>
                  <a:lnTo>
                    <a:pt x="16" y="41"/>
                  </a:lnTo>
                  <a:lnTo>
                    <a:pt x="29" y="41"/>
                  </a:lnTo>
                  <a:lnTo>
                    <a:pt x="42" y="41"/>
                  </a:lnTo>
                  <a:lnTo>
                    <a:pt x="52" y="40"/>
                  </a:lnTo>
                  <a:lnTo>
                    <a:pt x="62" y="39"/>
                  </a:lnTo>
                  <a:lnTo>
                    <a:pt x="72" y="36"/>
                  </a:lnTo>
                  <a:lnTo>
                    <a:pt x="79" y="31"/>
                  </a:lnTo>
                  <a:lnTo>
                    <a:pt x="88" y="27"/>
                  </a:lnTo>
                  <a:lnTo>
                    <a:pt x="97" y="21"/>
                  </a:lnTo>
                  <a:lnTo>
                    <a:pt x="104" y="16"/>
                  </a:lnTo>
                  <a:lnTo>
                    <a:pt x="112" y="8"/>
                  </a:lnTo>
                  <a:lnTo>
                    <a:pt x="120" y="0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4" name="Freeform 31"/>
            <xdr:cNvSpPr>
              <a:spLocks noChangeArrowheads="1"/>
            </xdr:cNvSpPr>
          </xdr:nvSpPr>
          <xdr:spPr bwMode="auto">
            <a:xfrm>
              <a:off x="130" y="176"/>
              <a:ext cx="73" cy="59"/>
            </a:xfrm>
            <a:custGeom>
              <a:avLst/>
              <a:gdLst>
                <a:gd name="T0" fmla="*/ 10 w 96"/>
                <a:gd name="T1" fmla="*/ 0 h 79"/>
                <a:gd name="T2" fmla="*/ 17 w 96"/>
                <a:gd name="T3" fmla="*/ 6 h 79"/>
                <a:gd name="T4" fmla="*/ 25 w 96"/>
                <a:gd name="T5" fmla="*/ 2 h 79"/>
                <a:gd name="T6" fmla="*/ 23 w 96"/>
                <a:gd name="T7" fmla="*/ 11 h 79"/>
                <a:gd name="T8" fmla="*/ 29 w 96"/>
                <a:gd name="T9" fmla="*/ 17 h 79"/>
                <a:gd name="T10" fmla="*/ 22 w 96"/>
                <a:gd name="T11" fmla="*/ 19 h 79"/>
                <a:gd name="T12" fmla="*/ 20 w 96"/>
                <a:gd name="T13" fmla="*/ 28 h 79"/>
                <a:gd name="T14" fmla="*/ 14 w 96"/>
                <a:gd name="T15" fmla="*/ 23 h 79"/>
                <a:gd name="T16" fmla="*/ 6 w 96"/>
                <a:gd name="T17" fmla="*/ 25 h 79"/>
                <a:gd name="T18" fmla="*/ 7 w 96"/>
                <a:gd name="T19" fmla="*/ 16 h 79"/>
                <a:gd name="T20" fmla="*/ 0 w 96"/>
                <a:gd name="T21" fmla="*/ 10 h 79"/>
                <a:gd name="T22" fmla="*/ 8 w 96"/>
                <a:gd name="T23" fmla="*/ 8 h 79"/>
                <a:gd name="T24" fmla="*/ 10 w 96"/>
                <a:gd name="T25" fmla="*/ 0 h 79"/>
                <a:gd name="T26" fmla="*/ 10 w 96"/>
                <a:gd name="T27" fmla="*/ 0 h 79"/>
                <a:gd name="T28" fmla="*/ 0 w 96"/>
                <a:gd name="T29" fmla="*/ 0 h 79"/>
                <a:gd name="T30" fmla="*/ 96 w 96"/>
                <a:gd name="T31" fmla="*/ 79 h 7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T28" t="T29" r="T30" b="T31"/>
              <a:pathLst>
                <a:path w="96" h="79">
                  <a:moveTo>
                    <a:pt x="30" y="0"/>
                  </a:moveTo>
                  <a:lnTo>
                    <a:pt x="53" y="16"/>
                  </a:lnTo>
                  <a:lnTo>
                    <a:pt x="79" y="8"/>
                  </a:lnTo>
                  <a:lnTo>
                    <a:pt x="75" y="31"/>
                  </a:lnTo>
                  <a:lnTo>
                    <a:pt x="96" y="49"/>
                  </a:lnTo>
                  <a:lnTo>
                    <a:pt x="69" y="56"/>
                  </a:lnTo>
                  <a:lnTo>
                    <a:pt x="65" y="79"/>
                  </a:lnTo>
                  <a:lnTo>
                    <a:pt x="46" y="65"/>
                  </a:lnTo>
                  <a:lnTo>
                    <a:pt x="20" y="72"/>
                  </a:lnTo>
                  <a:lnTo>
                    <a:pt x="23" y="47"/>
                  </a:lnTo>
                  <a:lnTo>
                    <a:pt x="0" y="30"/>
                  </a:lnTo>
                  <a:lnTo>
                    <a:pt x="27" y="23"/>
                  </a:lnTo>
                  <a:lnTo>
                    <a:pt x="30" y="0"/>
                  </a:lnTo>
                  <a:close/>
                </a:path>
              </a:pathLst>
            </a:custGeom>
            <a:solidFill>
              <a:srgbClr val="FFF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5" name="Freeform 32"/>
            <xdr:cNvSpPr>
              <a:spLocks noChangeArrowheads="1"/>
            </xdr:cNvSpPr>
          </xdr:nvSpPr>
          <xdr:spPr bwMode="auto">
            <a:xfrm>
              <a:off x="767" y="217"/>
              <a:ext cx="178" cy="111"/>
            </a:xfrm>
            <a:custGeom>
              <a:avLst/>
              <a:gdLst>
                <a:gd name="T0" fmla="*/ 11 w 214"/>
                <a:gd name="T1" fmla="*/ 0 h 151"/>
                <a:gd name="T2" fmla="*/ 16 w 214"/>
                <a:gd name="T3" fmla="*/ 2 h 151"/>
                <a:gd name="T4" fmla="*/ 22 w 214"/>
                <a:gd name="T5" fmla="*/ 3 h 151"/>
                <a:gd name="T6" fmla="*/ 27 w 214"/>
                <a:gd name="T7" fmla="*/ 5 h 151"/>
                <a:gd name="T8" fmla="*/ 31 w 214"/>
                <a:gd name="T9" fmla="*/ 6 h 151"/>
                <a:gd name="T10" fmla="*/ 37 w 214"/>
                <a:gd name="T11" fmla="*/ 7 h 151"/>
                <a:gd name="T12" fmla="*/ 41 w 214"/>
                <a:gd name="T13" fmla="*/ 9 h 151"/>
                <a:gd name="T14" fmla="*/ 46 w 214"/>
                <a:gd name="T15" fmla="*/ 11 h 151"/>
                <a:gd name="T16" fmla="*/ 50 w 214"/>
                <a:gd name="T17" fmla="*/ 13 h 151"/>
                <a:gd name="T18" fmla="*/ 56 w 214"/>
                <a:gd name="T19" fmla="*/ 15 h 151"/>
                <a:gd name="T20" fmla="*/ 59 w 214"/>
                <a:gd name="T21" fmla="*/ 16 h 151"/>
                <a:gd name="T22" fmla="*/ 66 w 214"/>
                <a:gd name="T23" fmla="*/ 19 h 151"/>
                <a:gd name="T24" fmla="*/ 70 w 214"/>
                <a:gd name="T25" fmla="*/ 20 h 151"/>
                <a:gd name="T26" fmla="*/ 55 w 214"/>
                <a:gd name="T27" fmla="*/ 54 h 151"/>
                <a:gd name="T28" fmla="*/ 50 w 214"/>
                <a:gd name="T29" fmla="*/ 52 h 151"/>
                <a:gd name="T30" fmla="*/ 46 w 214"/>
                <a:gd name="T31" fmla="*/ 51 h 151"/>
                <a:gd name="T32" fmla="*/ 42 w 214"/>
                <a:gd name="T33" fmla="*/ 48 h 151"/>
                <a:gd name="T34" fmla="*/ 37 w 214"/>
                <a:gd name="T35" fmla="*/ 46 h 151"/>
                <a:gd name="T36" fmla="*/ 34 w 214"/>
                <a:gd name="T37" fmla="*/ 45 h 151"/>
                <a:gd name="T38" fmla="*/ 29 w 214"/>
                <a:gd name="T39" fmla="*/ 44 h 151"/>
                <a:gd name="T40" fmla="*/ 24 w 214"/>
                <a:gd name="T41" fmla="*/ 42 h 151"/>
                <a:gd name="T42" fmla="*/ 20 w 214"/>
                <a:gd name="T43" fmla="*/ 41 h 151"/>
                <a:gd name="T44" fmla="*/ 15 w 214"/>
                <a:gd name="T45" fmla="*/ 39 h 151"/>
                <a:gd name="T46" fmla="*/ 11 w 214"/>
                <a:gd name="T47" fmla="*/ 37 h 151"/>
                <a:gd name="T48" fmla="*/ 5 w 214"/>
                <a:gd name="T49" fmla="*/ 36 h 151"/>
                <a:gd name="T50" fmla="*/ 0 w 214"/>
                <a:gd name="T51" fmla="*/ 34 h 151"/>
                <a:gd name="T52" fmla="*/ 11 w 214"/>
                <a:gd name="T53" fmla="*/ 0 h 151"/>
                <a:gd name="T54" fmla="*/ 11 w 214"/>
                <a:gd name="T55" fmla="*/ 0 h 151"/>
                <a:gd name="T56" fmla="*/ 0 w 214"/>
                <a:gd name="T57" fmla="*/ 0 h 151"/>
                <a:gd name="T58" fmla="*/ 214 w 214"/>
                <a:gd name="T59" fmla="*/ 151 h 1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214" h="151">
                  <a:moveTo>
                    <a:pt x="32" y="0"/>
                  </a:moveTo>
                  <a:lnTo>
                    <a:pt x="49" y="4"/>
                  </a:lnTo>
                  <a:lnTo>
                    <a:pt x="65" y="8"/>
                  </a:lnTo>
                  <a:lnTo>
                    <a:pt x="81" y="13"/>
                  </a:lnTo>
                  <a:lnTo>
                    <a:pt x="95" y="17"/>
                  </a:lnTo>
                  <a:lnTo>
                    <a:pt x="111" y="21"/>
                  </a:lnTo>
                  <a:lnTo>
                    <a:pt x="125" y="26"/>
                  </a:lnTo>
                  <a:lnTo>
                    <a:pt x="140" y="30"/>
                  </a:lnTo>
                  <a:lnTo>
                    <a:pt x="155" y="36"/>
                  </a:lnTo>
                  <a:lnTo>
                    <a:pt x="170" y="40"/>
                  </a:lnTo>
                  <a:lnTo>
                    <a:pt x="184" y="46"/>
                  </a:lnTo>
                  <a:lnTo>
                    <a:pt x="200" y="51"/>
                  </a:lnTo>
                  <a:lnTo>
                    <a:pt x="214" y="56"/>
                  </a:lnTo>
                  <a:lnTo>
                    <a:pt x="168" y="151"/>
                  </a:lnTo>
                  <a:lnTo>
                    <a:pt x="154" y="146"/>
                  </a:lnTo>
                  <a:lnTo>
                    <a:pt x="141" y="140"/>
                  </a:lnTo>
                  <a:lnTo>
                    <a:pt x="127" y="135"/>
                  </a:lnTo>
                  <a:lnTo>
                    <a:pt x="114" y="130"/>
                  </a:lnTo>
                  <a:lnTo>
                    <a:pt x="101" y="126"/>
                  </a:lnTo>
                  <a:lnTo>
                    <a:pt x="88" y="122"/>
                  </a:lnTo>
                  <a:lnTo>
                    <a:pt x="74" y="117"/>
                  </a:lnTo>
                  <a:lnTo>
                    <a:pt x="61" y="113"/>
                  </a:lnTo>
                  <a:lnTo>
                    <a:pt x="46" y="109"/>
                  </a:lnTo>
                  <a:lnTo>
                    <a:pt x="32" y="105"/>
                  </a:lnTo>
                  <a:lnTo>
                    <a:pt x="16" y="100"/>
                  </a:lnTo>
                  <a:lnTo>
                    <a:pt x="0" y="96"/>
                  </a:lnTo>
                  <a:lnTo>
                    <a:pt x="32" y="0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6" name="Freeform 33"/>
            <xdr:cNvSpPr>
              <a:spLocks noChangeArrowheads="1"/>
            </xdr:cNvSpPr>
          </xdr:nvSpPr>
          <xdr:spPr bwMode="auto">
            <a:xfrm>
              <a:off x="771" y="230"/>
              <a:ext cx="164" cy="80"/>
            </a:xfrm>
            <a:custGeom>
              <a:avLst/>
              <a:gdLst>
                <a:gd name="T0" fmla="*/ 6 w 198"/>
                <a:gd name="T1" fmla="*/ 0 h 112"/>
                <a:gd name="T2" fmla="*/ 12 w 198"/>
                <a:gd name="T3" fmla="*/ 2 h 112"/>
                <a:gd name="T4" fmla="*/ 18 w 198"/>
                <a:gd name="T5" fmla="*/ 3 h 112"/>
                <a:gd name="T6" fmla="*/ 22 w 198"/>
                <a:gd name="T7" fmla="*/ 5 h 112"/>
                <a:gd name="T8" fmla="*/ 27 w 198"/>
                <a:gd name="T9" fmla="*/ 7 h 112"/>
                <a:gd name="T10" fmla="*/ 32 w 198"/>
                <a:gd name="T11" fmla="*/ 8 h 112"/>
                <a:gd name="T12" fmla="*/ 36 w 198"/>
                <a:gd name="T13" fmla="*/ 10 h 112"/>
                <a:gd name="T14" fmla="*/ 41 w 198"/>
                <a:gd name="T15" fmla="*/ 11 h 112"/>
                <a:gd name="T16" fmla="*/ 45 w 198"/>
                <a:gd name="T17" fmla="*/ 13 h 112"/>
                <a:gd name="T18" fmla="*/ 51 w 198"/>
                <a:gd name="T19" fmla="*/ 15 h 112"/>
                <a:gd name="T20" fmla="*/ 55 w 198"/>
                <a:gd name="T21" fmla="*/ 17 h 112"/>
                <a:gd name="T22" fmla="*/ 60 w 198"/>
                <a:gd name="T23" fmla="*/ 19 h 112"/>
                <a:gd name="T24" fmla="*/ 65 w 198"/>
                <a:gd name="T25" fmla="*/ 20 h 112"/>
                <a:gd name="T26" fmla="*/ 55 w 198"/>
                <a:gd name="T27" fmla="*/ 40 h 112"/>
                <a:gd name="T28" fmla="*/ 51 w 198"/>
                <a:gd name="T29" fmla="*/ 39 h 112"/>
                <a:gd name="T30" fmla="*/ 45 w 198"/>
                <a:gd name="T31" fmla="*/ 36 h 112"/>
                <a:gd name="T32" fmla="*/ 41 w 198"/>
                <a:gd name="T33" fmla="*/ 35 h 112"/>
                <a:gd name="T34" fmla="*/ 37 w 198"/>
                <a:gd name="T35" fmla="*/ 33 h 112"/>
                <a:gd name="T36" fmla="*/ 33 w 198"/>
                <a:gd name="T37" fmla="*/ 32 h 112"/>
                <a:gd name="T38" fmla="*/ 29 w 198"/>
                <a:gd name="T39" fmla="*/ 30 h 112"/>
                <a:gd name="T40" fmla="*/ 24 w 198"/>
                <a:gd name="T41" fmla="*/ 27 h 112"/>
                <a:gd name="T42" fmla="*/ 19 w 198"/>
                <a:gd name="T43" fmla="*/ 27 h 112"/>
                <a:gd name="T44" fmla="*/ 15 w 198"/>
                <a:gd name="T45" fmla="*/ 24 h 112"/>
                <a:gd name="T46" fmla="*/ 11 w 198"/>
                <a:gd name="T47" fmla="*/ 23 h 112"/>
                <a:gd name="T48" fmla="*/ 5 w 198"/>
                <a:gd name="T49" fmla="*/ 22 h 112"/>
                <a:gd name="T50" fmla="*/ 0 w 198"/>
                <a:gd name="T51" fmla="*/ 20 h 112"/>
                <a:gd name="T52" fmla="*/ 6 w 198"/>
                <a:gd name="T53" fmla="*/ 0 h 112"/>
                <a:gd name="T54" fmla="*/ 6 w 198"/>
                <a:gd name="T55" fmla="*/ 0 h 112"/>
                <a:gd name="T56" fmla="*/ 0 w 198"/>
                <a:gd name="T57" fmla="*/ 0 h 112"/>
                <a:gd name="T58" fmla="*/ 198 w 198"/>
                <a:gd name="T59" fmla="*/ 112 h 1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198" h="112">
                  <a:moveTo>
                    <a:pt x="20" y="0"/>
                  </a:moveTo>
                  <a:lnTo>
                    <a:pt x="37" y="5"/>
                  </a:lnTo>
                  <a:lnTo>
                    <a:pt x="53" y="9"/>
                  </a:lnTo>
                  <a:lnTo>
                    <a:pt x="69" y="13"/>
                  </a:lnTo>
                  <a:lnTo>
                    <a:pt x="83" y="18"/>
                  </a:lnTo>
                  <a:lnTo>
                    <a:pt x="99" y="23"/>
                  </a:lnTo>
                  <a:lnTo>
                    <a:pt x="113" y="28"/>
                  </a:lnTo>
                  <a:lnTo>
                    <a:pt x="128" y="32"/>
                  </a:lnTo>
                  <a:lnTo>
                    <a:pt x="142" y="38"/>
                  </a:lnTo>
                  <a:lnTo>
                    <a:pt x="157" y="42"/>
                  </a:lnTo>
                  <a:lnTo>
                    <a:pt x="171" y="48"/>
                  </a:lnTo>
                  <a:lnTo>
                    <a:pt x="185" y="52"/>
                  </a:lnTo>
                  <a:lnTo>
                    <a:pt x="198" y="56"/>
                  </a:lnTo>
                  <a:lnTo>
                    <a:pt x="171" y="112"/>
                  </a:lnTo>
                  <a:lnTo>
                    <a:pt x="157" y="108"/>
                  </a:lnTo>
                  <a:lnTo>
                    <a:pt x="142" y="102"/>
                  </a:lnTo>
                  <a:lnTo>
                    <a:pt x="129" y="98"/>
                  </a:lnTo>
                  <a:lnTo>
                    <a:pt x="115" y="92"/>
                  </a:lnTo>
                  <a:lnTo>
                    <a:pt x="102" y="88"/>
                  </a:lnTo>
                  <a:lnTo>
                    <a:pt x="88" y="84"/>
                  </a:lnTo>
                  <a:lnTo>
                    <a:pt x="75" y="78"/>
                  </a:lnTo>
                  <a:lnTo>
                    <a:pt x="60" y="74"/>
                  </a:lnTo>
                  <a:lnTo>
                    <a:pt x="46" y="69"/>
                  </a:lnTo>
                  <a:lnTo>
                    <a:pt x="32" y="65"/>
                  </a:lnTo>
                  <a:lnTo>
                    <a:pt x="16" y="62"/>
                  </a:lnTo>
                  <a:lnTo>
                    <a:pt x="0" y="58"/>
                  </a:lnTo>
                  <a:lnTo>
                    <a:pt x="20" y="0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7" name="Freeform 34"/>
            <xdr:cNvSpPr>
              <a:spLocks noChangeArrowheads="1"/>
            </xdr:cNvSpPr>
          </xdr:nvSpPr>
          <xdr:spPr bwMode="auto">
            <a:xfrm>
              <a:off x="443" y="140"/>
              <a:ext cx="138" cy="104"/>
            </a:xfrm>
            <a:custGeom>
              <a:avLst/>
              <a:gdLst>
                <a:gd name="T0" fmla="*/ 8 w 168"/>
                <a:gd name="T1" fmla="*/ 2 h 142"/>
                <a:gd name="T2" fmla="*/ 18 w 168"/>
                <a:gd name="T3" fmla="*/ 6 h 142"/>
                <a:gd name="T4" fmla="*/ 24 w 168"/>
                <a:gd name="T5" fmla="*/ 11 h 142"/>
                <a:gd name="T6" fmla="*/ 23 w 168"/>
                <a:gd name="T7" fmla="*/ 16 h 142"/>
                <a:gd name="T8" fmla="*/ 23 w 168"/>
                <a:gd name="T9" fmla="*/ 15 h 142"/>
                <a:gd name="T10" fmla="*/ 12 w 168"/>
                <a:gd name="T11" fmla="*/ 4 h 142"/>
                <a:gd name="T12" fmla="*/ 44 w 168"/>
                <a:gd name="T13" fmla="*/ 2 h 142"/>
                <a:gd name="T14" fmla="*/ 43 w 168"/>
                <a:gd name="T15" fmla="*/ 3 h 142"/>
                <a:gd name="T16" fmla="*/ 36 w 168"/>
                <a:gd name="T17" fmla="*/ 2 h 142"/>
                <a:gd name="T18" fmla="*/ 36 w 168"/>
                <a:gd name="T19" fmla="*/ 2 h 142"/>
                <a:gd name="T20" fmla="*/ 52 w 168"/>
                <a:gd name="T21" fmla="*/ 14 h 142"/>
                <a:gd name="T22" fmla="*/ 52 w 168"/>
                <a:gd name="T23" fmla="*/ 13 h 142"/>
                <a:gd name="T24" fmla="*/ 49 w 168"/>
                <a:gd name="T25" fmla="*/ 3 h 142"/>
                <a:gd name="T26" fmla="*/ 45 w 168"/>
                <a:gd name="T27" fmla="*/ 7 h 142"/>
                <a:gd name="T28" fmla="*/ 15 w 168"/>
                <a:gd name="T29" fmla="*/ 7 h 142"/>
                <a:gd name="T30" fmla="*/ 21 w 168"/>
                <a:gd name="T31" fmla="*/ 18 h 142"/>
                <a:gd name="T32" fmla="*/ 14 w 168"/>
                <a:gd name="T33" fmla="*/ 24 h 142"/>
                <a:gd name="T34" fmla="*/ 9 w 168"/>
                <a:gd name="T35" fmla="*/ 24 h 142"/>
                <a:gd name="T36" fmla="*/ 5 w 168"/>
                <a:gd name="T37" fmla="*/ 21 h 142"/>
                <a:gd name="T38" fmla="*/ 2 w 168"/>
                <a:gd name="T39" fmla="*/ 15 h 142"/>
                <a:gd name="T40" fmla="*/ 5 w 168"/>
                <a:gd name="T41" fmla="*/ 11 h 142"/>
                <a:gd name="T42" fmla="*/ 11 w 168"/>
                <a:gd name="T43" fmla="*/ 10 h 142"/>
                <a:gd name="T44" fmla="*/ 14 w 168"/>
                <a:gd name="T45" fmla="*/ 15 h 142"/>
                <a:gd name="T46" fmla="*/ 7 w 168"/>
                <a:gd name="T47" fmla="*/ 13 h 142"/>
                <a:gd name="T48" fmla="*/ 48 w 168"/>
                <a:gd name="T49" fmla="*/ 11 h 142"/>
                <a:gd name="T50" fmla="*/ 50 w 168"/>
                <a:gd name="T51" fmla="*/ 16 h 142"/>
                <a:gd name="T52" fmla="*/ 49 w 168"/>
                <a:gd name="T53" fmla="*/ 18 h 142"/>
                <a:gd name="T54" fmla="*/ 45 w 168"/>
                <a:gd name="T55" fmla="*/ 23 h 142"/>
                <a:gd name="T56" fmla="*/ 36 w 168"/>
                <a:gd name="T57" fmla="*/ 25 h 142"/>
                <a:gd name="T58" fmla="*/ 31 w 168"/>
                <a:gd name="T59" fmla="*/ 18 h 142"/>
                <a:gd name="T60" fmla="*/ 37 w 168"/>
                <a:gd name="T61" fmla="*/ 9 h 142"/>
                <a:gd name="T62" fmla="*/ 45 w 168"/>
                <a:gd name="T63" fmla="*/ 13 h 142"/>
                <a:gd name="T64" fmla="*/ 39 w 168"/>
                <a:gd name="T65" fmla="*/ 13 h 142"/>
                <a:gd name="T66" fmla="*/ 39 w 168"/>
                <a:gd name="T67" fmla="*/ 11 h 142"/>
                <a:gd name="T68" fmla="*/ 13 w 168"/>
                <a:gd name="T69" fmla="*/ 20 h 142"/>
                <a:gd name="T70" fmla="*/ 9 w 168"/>
                <a:gd name="T71" fmla="*/ 20 h 142"/>
                <a:gd name="T72" fmla="*/ 53 w 168"/>
                <a:gd name="T73" fmla="*/ 16 h 142"/>
                <a:gd name="T74" fmla="*/ 41 w 168"/>
                <a:gd name="T75" fmla="*/ 20 h 142"/>
                <a:gd name="T76" fmla="*/ 37 w 168"/>
                <a:gd name="T77" fmla="*/ 20 h 142"/>
                <a:gd name="T78" fmla="*/ 39 w 168"/>
                <a:gd name="T79" fmla="*/ 16 h 142"/>
                <a:gd name="T80" fmla="*/ 22 w 168"/>
                <a:gd name="T81" fmla="*/ 29 h 142"/>
                <a:gd name="T82" fmla="*/ 35 w 168"/>
                <a:gd name="T83" fmla="*/ 30 h 142"/>
                <a:gd name="T84" fmla="*/ 30 w 168"/>
                <a:gd name="T85" fmla="*/ 33 h 142"/>
                <a:gd name="T86" fmla="*/ 22 w 168"/>
                <a:gd name="T87" fmla="*/ 31 h 142"/>
                <a:gd name="T88" fmla="*/ 21 w 168"/>
                <a:gd name="T89" fmla="*/ 33 h 142"/>
                <a:gd name="T90" fmla="*/ 36 w 168"/>
                <a:gd name="T91" fmla="*/ 38 h 142"/>
                <a:gd name="T92" fmla="*/ 37 w 168"/>
                <a:gd name="T93" fmla="*/ 40 h 142"/>
                <a:gd name="T94" fmla="*/ 33 w 168"/>
                <a:gd name="T95" fmla="*/ 34 h 142"/>
                <a:gd name="T96" fmla="*/ 33 w 168"/>
                <a:gd name="T97" fmla="*/ 36 h 142"/>
                <a:gd name="T98" fmla="*/ 36 w 168"/>
                <a:gd name="T99" fmla="*/ 40 h 142"/>
                <a:gd name="T100" fmla="*/ 36 w 168"/>
                <a:gd name="T101" fmla="*/ 47 h 142"/>
                <a:gd name="T102" fmla="*/ 32 w 168"/>
                <a:gd name="T103" fmla="*/ 49 h 142"/>
                <a:gd name="T104" fmla="*/ 24 w 168"/>
                <a:gd name="T105" fmla="*/ 50 h 142"/>
                <a:gd name="T106" fmla="*/ 18 w 168"/>
                <a:gd name="T107" fmla="*/ 41 h 142"/>
                <a:gd name="T108" fmla="*/ 21 w 168"/>
                <a:gd name="T109" fmla="*/ 38 h 142"/>
                <a:gd name="T110" fmla="*/ 18 w 168"/>
                <a:gd name="T111" fmla="*/ 36 h 142"/>
                <a:gd name="T112" fmla="*/ 28 w 168"/>
                <a:gd name="T113" fmla="*/ 40 h 142"/>
                <a:gd name="T114" fmla="*/ 26 w 168"/>
                <a:gd name="T115" fmla="*/ 39 h 142"/>
                <a:gd name="T116" fmla="*/ 22 w 168"/>
                <a:gd name="T117" fmla="*/ 38 h 142"/>
                <a:gd name="T118" fmla="*/ 26 w 168"/>
                <a:gd name="T119" fmla="*/ 38 h 142"/>
                <a:gd name="T120" fmla="*/ 38 w 168"/>
                <a:gd name="T121" fmla="*/ 42 h 142"/>
                <a:gd name="T122" fmla="*/ 27 w 168"/>
                <a:gd name="T123" fmla="*/ 46 h 142"/>
                <a:gd name="T124" fmla="*/ 25 w 168"/>
                <a:gd name="T125" fmla="*/ 47 h 142"/>
                <a:gd name="T126" fmla="*/ 0 w 168"/>
                <a:gd name="T127" fmla="*/ 0 h 142"/>
                <a:gd name="T128" fmla="*/ 168 w 168"/>
                <a:gd name="T129" fmla="*/ 142 h 1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  <a:cxn ang="0">
                  <a:pos x="T124" y="T125"/>
                </a:cxn>
              </a:cxnLst>
              <a:rect l="T126" t="T127" r="T128" b="T129"/>
              <a:pathLst>
                <a:path w="168" h="142">
                  <a:moveTo>
                    <a:pt x="41" y="0"/>
                  </a:moveTo>
                  <a:lnTo>
                    <a:pt x="43" y="1"/>
                  </a:lnTo>
                  <a:lnTo>
                    <a:pt x="44" y="1"/>
                  </a:lnTo>
                  <a:lnTo>
                    <a:pt x="44" y="3"/>
                  </a:lnTo>
                  <a:lnTo>
                    <a:pt x="47" y="6"/>
                  </a:lnTo>
                  <a:lnTo>
                    <a:pt x="44" y="14"/>
                  </a:lnTo>
                  <a:lnTo>
                    <a:pt x="40" y="8"/>
                  </a:lnTo>
                  <a:lnTo>
                    <a:pt x="39" y="3"/>
                  </a:lnTo>
                  <a:lnTo>
                    <a:pt x="40" y="3"/>
                  </a:lnTo>
                  <a:lnTo>
                    <a:pt x="41" y="1"/>
                  </a:lnTo>
                  <a:lnTo>
                    <a:pt x="41" y="0"/>
                  </a:lnTo>
                  <a:close/>
                  <a:moveTo>
                    <a:pt x="17" y="1"/>
                  </a:moveTo>
                  <a:lnTo>
                    <a:pt x="18" y="3"/>
                  </a:lnTo>
                  <a:lnTo>
                    <a:pt x="20" y="3"/>
                  </a:lnTo>
                  <a:lnTo>
                    <a:pt x="20" y="1"/>
                  </a:lnTo>
                  <a:lnTo>
                    <a:pt x="21" y="3"/>
                  </a:lnTo>
                  <a:lnTo>
                    <a:pt x="21" y="4"/>
                  </a:lnTo>
                  <a:lnTo>
                    <a:pt x="23" y="6"/>
                  </a:lnTo>
                  <a:lnTo>
                    <a:pt x="24" y="6"/>
                  </a:lnTo>
                  <a:lnTo>
                    <a:pt x="26" y="7"/>
                  </a:lnTo>
                  <a:lnTo>
                    <a:pt x="26" y="8"/>
                  </a:lnTo>
                  <a:lnTo>
                    <a:pt x="27" y="8"/>
                  </a:lnTo>
                  <a:lnTo>
                    <a:pt x="27" y="10"/>
                  </a:lnTo>
                  <a:lnTo>
                    <a:pt x="27" y="11"/>
                  </a:lnTo>
                  <a:lnTo>
                    <a:pt x="27" y="13"/>
                  </a:lnTo>
                  <a:lnTo>
                    <a:pt x="26" y="13"/>
                  </a:lnTo>
                  <a:lnTo>
                    <a:pt x="24" y="13"/>
                  </a:lnTo>
                  <a:lnTo>
                    <a:pt x="17" y="6"/>
                  </a:lnTo>
                  <a:lnTo>
                    <a:pt x="18" y="6"/>
                  </a:lnTo>
                  <a:lnTo>
                    <a:pt x="18" y="4"/>
                  </a:lnTo>
                  <a:lnTo>
                    <a:pt x="17" y="3"/>
                  </a:lnTo>
                  <a:lnTo>
                    <a:pt x="17" y="1"/>
                  </a:lnTo>
                  <a:close/>
                  <a:moveTo>
                    <a:pt x="62" y="3"/>
                  </a:moveTo>
                  <a:lnTo>
                    <a:pt x="63" y="4"/>
                  </a:lnTo>
                  <a:lnTo>
                    <a:pt x="64" y="4"/>
                  </a:lnTo>
                  <a:lnTo>
                    <a:pt x="56" y="16"/>
                  </a:lnTo>
                  <a:lnTo>
                    <a:pt x="57" y="17"/>
                  </a:lnTo>
                  <a:lnTo>
                    <a:pt x="57" y="18"/>
                  </a:lnTo>
                  <a:lnTo>
                    <a:pt x="59" y="18"/>
                  </a:lnTo>
                  <a:lnTo>
                    <a:pt x="60" y="18"/>
                  </a:lnTo>
                  <a:lnTo>
                    <a:pt x="62" y="18"/>
                  </a:lnTo>
                  <a:lnTo>
                    <a:pt x="62" y="17"/>
                  </a:lnTo>
                  <a:lnTo>
                    <a:pt x="63" y="17"/>
                  </a:lnTo>
                  <a:lnTo>
                    <a:pt x="63" y="18"/>
                  </a:lnTo>
                  <a:lnTo>
                    <a:pt x="62" y="18"/>
                  </a:lnTo>
                  <a:lnTo>
                    <a:pt x="63" y="20"/>
                  </a:lnTo>
                  <a:lnTo>
                    <a:pt x="64" y="20"/>
                  </a:lnTo>
                  <a:lnTo>
                    <a:pt x="66" y="21"/>
                  </a:lnTo>
                  <a:lnTo>
                    <a:pt x="66" y="23"/>
                  </a:lnTo>
                  <a:lnTo>
                    <a:pt x="66" y="24"/>
                  </a:lnTo>
                  <a:lnTo>
                    <a:pt x="66" y="26"/>
                  </a:lnTo>
                  <a:lnTo>
                    <a:pt x="64" y="26"/>
                  </a:lnTo>
                  <a:lnTo>
                    <a:pt x="70" y="27"/>
                  </a:lnTo>
                  <a:lnTo>
                    <a:pt x="72" y="28"/>
                  </a:lnTo>
                  <a:lnTo>
                    <a:pt x="72" y="30"/>
                  </a:lnTo>
                  <a:lnTo>
                    <a:pt x="73" y="30"/>
                  </a:lnTo>
                  <a:lnTo>
                    <a:pt x="73" y="31"/>
                  </a:lnTo>
                  <a:lnTo>
                    <a:pt x="72" y="31"/>
                  </a:lnTo>
                  <a:lnTo>
                    <a:pt x="72" y="33"/>
                  </a:lnTo>
                  <a:lnTo>
                    <a:pt x="70" y="33"/>
                  </a:lnTo>
                  <a:lnTo>
                    <a:pt x="70" y="34"/>
                  </a:lnTo>
                  <a:lnTo>
                    <a:pt x="69" y="34"/>
                  </a:lnTo>
                  <a:lnTo>
                    <a:pt x="70" y="36"/>
                  </a:lnTo>
                  <a:lnTo>
                    <a:pt x="70" y="37"/>
                  </a:lnTo>
                  <a:lnTo>
                    <a:pt x="72" y="37"/>
                  </a:lnTo>
                  <a:lnTo>
                    <a:pt x="72" y="39"/>
                  </a:lnTo>
                  <a:lnTo>
                    <a:pt x="70" y="39"/>
                  </a:lnTo>
                  <a:lnTo>
                    <a:pt x="72" y="40"/>
                  </a:lnTo>
                  <a:lnTo>
                    <a:pt x="72" y="41"/>
                  </a:lnTo>
                  <a:lnTo>
                    <a:pt x="72" y="43"/>
                  </a:lnTo>
                  <a:lnTo>
                    <a:pt x="72" y="44"/>
                  </a:lnTo>
                  <a:lnTo>
                    <a:pt x="73" y="46"/>
                  </a:lnTo>
                  <a:lnTo>
                    <a:pt x="73" y="47"/>
                  </a:lnTo>
                  <a:lnTo>
                    <a:pt x="72" y="47"/>
                  </a:lnTo>
                  <a:lnTo>
                    <a:pt x="72" y="46"/>
                  </a:lnTo>
                  <a:lnTo>
                    <a:pt x="70" y="46"/>
                  </a:lnTo>
                  <a:lnTo>
                    <a:pt x="72" y="46"/>
                  </a:lnTo>
                  <a:lnTo>
                    <a:pt x="70" y="46"/>
                  </a:lnTo>
                  <a:lnTo>
                    <a:pt x="70" y="44"/>
                  </a:lnTo>
                  <a:lnTo>
                    <a:pt x="69" y="44"/>
                  </a:lnTo>
                  <a:lnTo>
                    <a:pt x="69" y="43"/>
                  </a:lnTo>
                  <a:lnTo>
                    <a:pt x="67" y="41"/>
                  </a:lnTo>
                  <a:lnTo>
                    <a:pt x="69" y="41"/>
                  </a:lnTo>
                  <a:lnTo>
                    <a:pt x="70" y="41"/>
                  </a:lnTo>
                  <a:lnTo>
                    <a:pt x="70" y="40"/>
                  </a:lnTo>
                  <a:lnTo>
                    <a:pt x="72" y="40"/>
                  </a:lnTo>
                  <a:lnTo>
                    <a:pt x="70" y="40"/>
                  </a:lnTo>
                  <a:lnTo>
                    <a:pt x="69" y="40"/>
                  </a:lnTo>
                  <a:lnTo>
                    <a:pt x="67" y="39"/>
                  </a:lnTo>
                  <a:lnTo>
                    <a:pt x="66" y="37"/>
                  </a:lnTo>
                  <a:lnTo>
                    <a:pt x="69" y="31"/>
                  </a:lnTo>
                  <a:lnTo>
                    <a:pt x="62" y="31"/>
                  </a:lnTo>
                  <a:lnTo>
                    <a:pt x="62" y="20"/>
                  </a:lnTo>
                  <a:lnTo>
                    <a:pt x="60" y="20"/>
                  </a:lnTo>
                  <a:lnTo>
                    <a:pt x="59" y="20"/>
                  </a:lnTo>
                  <a:lnTo>
                    <a:pt x="57" y="20"/>
                  </a:lnTo>
                  <a:lnTo>
                    <a:pt x="56" y="20"/>
                  </a:lnTo>
                  <a:lnTo>
                    <a:pt x="54" y="20"/>
                  </a:lnTo>
                  <a:lnTo>
                    <a:pt x="53" y="20"/>
                  </a:lnTo>
                  <a:lnTo>
                    <a:pt x="51" y="18"/>
                  </a:lnTo>
                  <a:lnTo>
                    <a:pt x="62" y="8"/>
                  </a:lnTo>
                  <a:lnTo>
                    <a:pt x="62" y="7"/>
                  </a:lnTo>
                  <a:lnTo>
                    <a:pt x="62" y="6"/>
                  </a:lnTo>
                  <a:lnTo>
                    <a:pt x="60" y="4"/>
                  </a:lnTo>
                  <a:lnTo>
                    <a:pt x="62" y="4"/>
                  </a:lnTo>
                  <a:lnTo>
                    <a:pt x="63" y="3"/>
                  </a:lnTo>
                  <a:lnTo>
                    <a:pt x="62" y="3"/>
                  </a:lnTo>
                  <a:close/>
                  <a:moveTo>
                    <a:pt x="34" y="6"/>
                  </a:moveTo>
                  <a:lnTo>
                    <a:pt x="36" y="7"/>
                  </a:lnTo>
                  <a:lnTo>
                    <a:pt x="37" y="7"/>
                  </a:lnTo>
                  <a:lnTo>
                    <a:pt x="37" y="8"/>
                  </a:lnTo>
                  <a:lnTo>
                    <a:pt x="37" y="10"/>
                  </a:lnTo>
                  <a:lnTo>
                    <a:pt x="37" y="11"/>
                  </a:lnTo>
                  <a:lnTo>
                    <a:pt x="43" y="17"/>
                  </a:lnTo>
                  <a:lnTo>
                    <a:pt x="50" y="11"/>
                  </a:lnTo>
                  <a:lnTo>
                    <a:pt x="51" y="13"/>
                  </a:lnTo>
                  <a:lnTo>
                    <a:pt x="53" y="13"/>
                  </a:lnTo>
                  <a:lnTo>
                    <a:pt x="53" y="11"/>
                  </a:lnTo>
                  <a:lnTo>
                    <a:pt x="49" y="17"/>
                  </a:lnTo>
                  <a:lnTo>
                    <a:pt x="41" y="18"/>
                  </a:lnTo>
                  <a:lnTo>
                    <a:pt x="23" y="18"/>
                  </a:lnTo>
                  <a:lnTo>
                    <a:pt x="23" y="20"/>
                  </a:lnTo>
                  <a:lnTo>
                    <a:pt x="21" y="20"/>
                  </a:lnTo>
                  <a:lnTo>
                    <a:pt x="20" y="20"/>
                  </a:lnTo>
                  <a:lnTo>
                    <a:pt x="20" y="18"/>
                  </a:lnTo>
                  <a:lnTo>
                    <a:pt x="20" y="17"/>
                  </a:lnTo>
                  <a:lnTo>
                    <a:pt x="21" y="17"/>
                  </a:lnTo>
                  <a:lnTo>
                    <a:pt x="21" y="16"/>
                  </a:lnTo>
                  <a:lnTo>
                    <a:pt x="20" y="16"/>
                  </a:lnTo>
                  <a:lnTo>
                    <a:pt x="20" y="14"/>
                  </a:lnTo>
                  <a:lnTo>
                    <a:pt x="20" y="13"/>
                  </a:lnTo>
                  <a:lnTo>
                    <a:pt x="24" y="17"/>
                  </a:lnTo>
                  <a:lnTo>
                    <a:pt x="28" y="13"/>
                  </a:lnTo>
                  <a:lnTo>
                    <a:pt x="34" y="6"/>
                  </a:lnTo>
                  <a:close/>
                  <a:moveTo>
                    <a:pt x="135" y="3"/>
                  </a:moveTo>
                  <a:lnTo>
                    <a:pt x="136" y="4"/>
                  </a:lnTo>
                  <a:lnTo>
                    <a:pt x="135" y="4"/>
                  </a:lnTo>
                  <a:lnTo>
                    <a:pt x="135" y="6"/>
                  </a:lnTo>
                  <a:lnTo>
                    <a:pt x="136" y="6"/>
                  </a:lnTo>
                  <a:lnTo>
                    <a:pt x="136" y="7"/>
                  </a:lnTo>
                  <a:lnTo>
                    <a:pt x="136" y="8"/>
                  </a:lnTo>
                  <a:lnTo>
                    <a:pt x="138" y="8"/>
                  </a:lnTo>
                  <a:lnTo>
                    <a:pt x="138" y="10"/>
                  </a:lnTo>
                  <a:lnTo>
                    <a:pt x="136" y="10"/>
                  </a:lnTo>
                  <a:lnTo>
                    <a:pt x="138" y="11"/>
                  </a:lnTo>
                  <a:lnTo>
                    <a:pt x="139" y="13"/>
                  </a:lnTo>
                  <a:lnTo>
                    <a:pt x="139" y="14"/>
                  </a:lnTo>
                  <a:lnTo>
                    <a:pt x="139" y="16"/>
                  </a:lnTo>
                  <a:lnTo>
                    <a:pt x="139" y="17"/>
                  </a:lnTo>
                  <a:lnTo>
                    <a:pt x="138" y="17"/>
                  </a:lnTo>
                  <a:lnTo>
                    <a:pt x="133" y="10"/>
                  </a:lnTo>
                  <a:lnTo>
                    <a:pt x="133" y="8"/>
                  </a:lnTo>
                  <a:lnTo>
                    <a:pt x="133" y="7"/>
                  </a:lnTo>
                  <a:lnTo>
                    <a:pt x="133" y="6"/>
                  </a:lnTo>
                  <a:lnTo>
                    <a:pt x="132" y="4"/>
                  </a:lnTo>
                  <a:lnTo>
                    <a:pt x="133" y="4"/>
                  </a:lnTo>
                  <a:lnTo>
                    <a:pt x="135" y="4"/>
                  </a:lnTo>
                  <a:lnTo>
                    <a:pt x="135" y="3"/>
                  </a:lnTo>
                  <a:close/>
                  <a:moveTo>
                    <a:pt x="53" y="6"/>
                  </a:moveTo>
                  <a:lnTo>
                    <a:pt x="54" y="7"/>
                  </a:lnTo>
                  <a:lnTo>
                    <a:pt x="53" y="6"/>
                  </a:lnTo>
                  <a:lnTo>
                    <a:pt x="54" y="7"/>
                  </a:lnTo>
                  <a:lnTo>
                    <a:pt x="53" y="6"/>
                  </a:lnTo>
                  <a:close/>
                  <a:moveTo>
                    <a:pt x="110" y="4"/>
                  </a:moveTo>
                  <a:lnTo>
                    <a:pt x="112" y="6"/>
                  </a:lnTo>
                  <a:lnTo>
                    <a:pt x="112" y="4"/>
                  </a:lnTo>
                  <a:lnTo>
                    <a:pt x="119" y="13"/>
                  </a:lnTo>
                  <a:lnTo>
                    <a:pt x="119" y="14"/>
                  </a:lnTo>
                  <a:lnTo>
                    <a:pt x="119" y="16"/>
                  </a:lnTo>
                  <a:lnTo>
                    <a:pt x="118" y="16"/>
                  </a:lnTo>
                  <a:lnTo>
                    <a:pt x="118" y="17"/>
                  </a:lnTo>
                  <a:lnTo>
                    <a:pt x="118" y="16"/>
                  </a:lnTo>
                  <a:lnTo>
                    <a:pt x="116" y="16"/>
                  </a:lnTo>
                  <a:lnTo>
                    <a:pt x="116" y="14"/>
                  </a:lnTo>
                  <a:lnTo>
                    <a:pt x="115" y="13"/>
                  </a:lnTo>
                  <a:lnTo>
                    <a:pt x="113" y="13"/>
                  </a:lnTo>
                  <a:lnTo>
                    <a:pt x="113" y="11"/>
                  </a:lnTo>
                  <a:lnTo>
                    <a:pt x="112" y="11"/>
                  </a:lnTo>
                  <a:lnTo>
                    <a:pt x="110" y="10"/>
                  </a:lnTo>
                  <a:lnTo>
                    <a:pt x="110" y="8"/>
                  </a:lnTo>
                  <a:lnTo>
                    <a:pt x="110" y="7"/>
                  </a:lnTo>
                  <a:lnTo>
                    <a:pt x="110" y="6"/>
                  </a:lnTo>
                  <a:lnTo>
                    <a:pt x="109" y="4"/>
                  </a:lnTo>
                  <a:lnTo>
                    <a:pt x="110" y="6"/>
                  </a:lnTo>
                  <a:lnTo>
                    <a:pt x="110" y="4"/>
                  </a:lnTo>
                  <a:close/>
                  <a:moveTo>
                    <a:pt x="153" y="8"/>
                  </a:moveTo>
                  <a:lnTo>
                    <a:pt x="155" y="10"/>
                  </a:lnTo>
                  <a:lnTo>
                    <a:pt x="156" y="10"/>
                  </a:lnTo>
                  <a:lnTo>
                    <a:pt x="156" y="8"/>
                  </a:lnTo>
                  <a:lnTo>
                    <a:pt x="149" y="18"/>
                  </a:lnTo>
                  <a:lnTo>
                    <a:pt x="151" y="20"/>
                  </a:lnTo>
                  <a:lnTo>
                    <a:pt x="149" y="20"/>
                  </a:lnTo>
                  <a:lnTo>
                    <a:pt x="151" y="21"/>
                  </a:lnTo>
                  <a:lnTo>
                    <a:pt x="152" y="21"/>
                  </a:lnTo>
                  <a:lnTo>
                    <a:pt x="153" y="21"/>
                  </a:lnTo>
                  <a:lnTo>
                    <a:pt x="155" y="21"/>
                  </a:lnTo>
                  <a:lnTo>
                    <a:pt x="156" y="31"/>
                  </a:lnTo>
                  <a:lnTo>
                    <a:pt x="164" y="33"/>
                  </a:lnTo>
                  <a:lnTo>
                    <a:pt x="162" y="37"/>
                  </a:lnTo>
                  <a:lnTo>
                    <a:pt x="162" y="39"/>
                  </a:lnTo>
                  <a:lnTo>
                    <a:pt x="162" y="40"/>
                  </a:lnTo>
                  <a:lnTo>
                    <a:pt x="164" y="40"/>
                  </a:lnTo>
                  <a:lnTo>
                    <a:pt x="164" y="41"/>
                  </a:lnTo>
                  <a:lnTo>
                    <a:pt x="165" y="41"/>
                  </a:lnTo>
                  <a:lnTo>
                    <a:pt x="165" y="43"/>
                  </a:lnTo>
                  <a:lnTo>
                    <a:pt x="164" y="43"/>
                  </a:lnTo>
                  <a:lnTo>
                    <a:pt x="162" y="43"/>
                  </a:lnTo>
                  <a:lnTo>
                    <a:pt x="161" y="43"/>
                  </a:lnTo>
                  <a:lnTo>
                    <a:pt x="159" y="41"/>
                  </a:lnTo>
                  <a:lnTo>
                    <a:pt x="159" y="40"/>
                  </a:lnTo>
                  <a:lnTo>
                    <a:pt x="161" y="40"/>
                  </a:lnTo>
                  <a:lnTo>
                    <a:pt x="161" y="39"/>
                  </a:lnTo>
                  <a:lnTo>
                    <a:pt x="161" y="37"/>
                  </a:lnTo>
                  <a:lnTo>
                    <a:pt x="162" y="37"/>
                  </a:lnTo>
                  <a:lnTo>
                    <a:pt x="162" y="36"/>
                  </a:lnTo>
                  <a:lnTo>
                    <a:pt x="161" y="34"/>
                  </a:lnTo>
                  <a:lnTo>
                    <a:pt x="159" y="34"/>
                  </a:lnTo>
                  <a:lnTo>
                    <a:pt x="158" y="34"/>
                  </a:lnTo>
                  <a:lnTo>
                    <a:pt x="156" y="34"/>
                  </a:lnTo>
                  <a:lnTo>
                    <a:pt x="155" y="34"/>
                  </a:lnTo>
                  <a:lnTo>
                    <a:pt x="153" y="24"/>
                  </a:lnTo>
                  <a:lnTo>
                    <a:pt x="152" y="24"/>
                  </a:lnTo>
                  <a:lnTo>
                    <a:pt x="151" y="23"/>
                  </a:lnTo>
                  <a:lnTo>
                    <a:pt x="151" y="24"/>
                  </a:lnTo>
                  <a:lnTo>
                    <a:pt x="149" y="24"/>
                  </a:lnTo>
                  <a:lnTo>
                    <a:pt x="148" y="24"/>
                  </a:lnTo>
                  <a:lnTo>
                    <a:pt x="146" y="23"/>
                  </a:lnTo>
                  <a:lnTo>
                    <a:pt x="153" y="11"/>
                  </a:lnTo>
                  <a:lnTo>
                    <a:pt x="155" y="11"/>
                  </a:lnTo>
                  <a:lnTo>
                    <a:pt x="153" y="11"/>
                  </a:lnTo>
                  <a:lnTo>
                    <a:pt x="153" y="10"/>
                  </a:lnTo>
                  <a:lnTo>
                    <a:pt x="153" y="8"/>
                  </a:lnTo>
                  <a:close/>
                  <a:moveTo>
                    <a:pt x="128" y="11"/>
                  </a:moveTo>
                  <a:lnTo>
                    <a:pt x="133" y="16"/>
                  </a:lnTo>
                  <a:lnTo>
                    <a:pt x="133" y="17"/>
                  </a:lnTo>
                  <a:lnTo>
                    <a:pt x="133" y="18"/>
                  </a:lnTo>
                  <a:lnTo>
                    <a:pt x="135" y="18"/>
                  </a:lnTo>
                  <a:lnTo>
                    <a:pt x="136" y="20"/>
                  </a:lnTo>
                  <a:lnTo>
                    <a:pt x="138" y="21"/>
                  </a:lnTo>
                  <a:lnTo>
                    <a:pt x="139" y="21"/>
                  </a:lnTo>
                  <a:lnTo>
                    <a:pt x="141" y="21"/>
                  </a:lnTo>
                  <a:lnTo>
                    <a:pt x="141" y="20"/>
                  </a:lnTo>
                  <a:lnTo>
                    <a:pt x="142" y="20"/>
                  </a:lnTo>
                  <a:lnTo>
                    <a:pt x="142" y="18"/>
                  </a:lnTo>
                  <a:lnTo>
                    <a:pt x="142" y="17"/>
                  </a:lnTo>
                  <a:lnTo>
                    <a:pt x="143" y="17"/>
                  </a:lnTo>
                  <a:lnTo>
                    <a:pt x="143" y="16"/>
                  </a:lnTo>
                  <a:lnTo>
                    <a:pt x="143" y="14"/>
                  </a:lnTo>
                  <a:lnTo>
                    <a:pt x="145" y="16"/>
                  </a:lnTo>
                  <a:lnTo>
                    <a:pt x="146" y="16"/>
                  </a:lnTo>
                  <a:lnTo>
                    <a:pt x="146" y="14"/>
                  </a:lnTo>
                  <a:lnTo>
                    <a:pt x="142" y="20"/>
                  </a:lnTo>
                  <a:lnTo>
                    <a:pt x="142" y="21"/>
                  </a:lnTo>
                  <a:lnTo>
                    <a:pt x="142" y="23"/>
                  </a:lnTo>
                  <a:lnTo>
                    <a:pt x="141" y="23"/>
                  </a:lnTo>
                  <a:lnTo>
                    <a:pt x="139" y="21"/>
                  </a:lnTo>
                  <a:lnTo>
                    <a:pt x="132" y="21"/>
                  </a:lnTo>
                  <a:lnTo>
                    <a:pt x="116" y="20"/>
                  </a:lnTo>
                  <a:lnTo>
                    <a:pt x="113" y="16"/>
                  </a:lnTo>
                  <a:lnTo>
                    <a:pt x="115" y="17"/>
                  </a:lnTo>
                  <a:lnTo>
                    <a:pt x="115" y="18"/>
                  </a:lnTo>
                  <a:lnTo>
                    <a:pt x="116" y="18"/>
                  </a:lnTo>
                  <a:lnTo>
                    <a:pt x="118" y="20"/>
                  </a:lnTo>
                  <a:lnTo>
                    <a:pt x="119" y="20"/>
                  </a:lnTo>
                  <a:lnTo>
                    <a:pt x="120" y="20"/>
                  </a:lnTo>
                  <a:lnTo>
                    <a:pt x="120" y="18"/>
                  </a:lnTo>
                  <a:lnTo>
                    <a:pt x="126" y="13"/>
                  </a:lnTo>
                  <a:lnTo>
                    <a:pt x="128" y="13"/>
                  </a:lnTo>
                  <a:lnTo>
                    <a:pt x="129" y="13"/>
                  </a:lnTo>
                  <a:lnTo>
                    <a:pt x="129" y="11"/>
                  </a:lnTo>
                  <a:lnTo>
                    <a:pt x="128" y="11"/>
                  </a:lnTo>
                  <a:close/>
                  <a:moveTo>
                    <a:pt x="23" y="20"/>
                  </a:moveTo>
                  <a:lnTo>
                    <a:pt x="39" y="20"/>
                  </a:lnTo>
                  <a:lnTo>
                    <a:pt x="47" y="20"/>
                  </a:lnTo>
                  <a:lnTo>
                    <a:pt x="54" y="23"/>
                  </a:lnTo>
                  <a:lnTo>
                    <a:pt x="56" y="28"/>
                  </a:lnTo>
                  <a:lnTo>
                    <a:pt x="57" y="30"/>
                  </a:lnTo>
                  <a:lnTo>
                    <a:pt x="56" y="31"/>
                  </a:lnTo>
                  <a:lnTo>
                    <a:pt x="56" y="33"/>
                  </a:lnTo>
                  <a:lnTo>
                    <a:pt x="54" y="33"/>
                  </a:lnTo>
                  <a:lnTo>
                    <a:pt x="54" y="34"/>
                  </a:lnTo>
                  <a:lnTo>
                    <a:pt x="66" y="33"/>
                  </a:lnTo>
                  <a:lnTo>
                    <a:pt x="62" y="37"/>
                  </a:lnTo>
                  <a:lnTo>
                    <a:pt x="63" y="39"/>
                  </a:lnTo>
                  <a:lnTo>
                    <a:pt x="63" y="40"/>
                  </a:lnTo>
                  <a:lnTo>
                    <a:pt x="62" y="40"/>
                  </a:lnTo>
                  <a:lnTo>
                    <a:pt x="60" y="40"/>
                  </a:lnTo>
                  <a:lnTo>
                    <a:pt x="66" y="46"/>
                  </a:lnTo>
                  <a:lnTo>
                    <a:pt x="67" y="47"/>
                  </a:lnTo>
                  <a:lnTo>
                    <a:pt x="66" y="47"/>
                  </a:lnTo>
                  <a:lnTo>
                    <a:pt x="64" y="47"/>
                  </a:lnTo>
                  <a:lnTo>
                    <a:pt x="63" y="46"/>
                  </a:lnTo>
                  <a:lnTo>
                    <a:pt x="63" y="47"/>
                  </a:lnTo>
                  <a:lnTo>
                    <a:pt x="62" y="47"/>
                  </a:lnTo>
                  <a:lnTo>
                    <a:pt x="63" y="49"/>
                  </a:lnTo>
                  <a:lnTo>
                    <a:pt x="64" y="49"/>
                  </a:lnTo>
                  <a:lnTo>
                    <a:pt x="64" y="50"/>
                  </a:lnTo>
                  <a:lnTo>
                    <a:pt x="66" y="51"/>
                  </a:lnTo>
                  <a:lnTo>
                    <a:pt x="66" y="53"/>
                  </a:lnTo>
                  <a:lnTo>
                    <a:pt x="66" y="54"/>
                  </a:lnTo>
                  <a:lnTo>
                    <a:pt x="64" y="54"/>
                  </a:lnTo>
                  <a:lnTo>
                    <a:pt x="64" y="56"/>
                  </a:lnTo>
                  <a:lnTo>
                    <a:pt x="63" y="56"/>
                  </a:lnTo>
                  <a:lnTo>
                    <a:pt x="56" y="54"/>
                  </a:lnTo>
                  <a:lnTo>
                    <a:pt x="56" y="56"/>
                  </a:lnTo>
                  <a:lnTo>
                    <a:pt x="56" y="57"/>
                  </a:lnTo>
                  <a:lnTo>
                    <a:pt x="56" y="59"/>
                  </a:lnTo>
                  <a:lnTo>
                    <a:pt x="56" y="60"/>
                  </a:lnTo>
                  <a:lnTo>
                    <a:pt x="49" y="59"/>
                  </a:lnTo>
                  <a:lnTo>
                    <a:pt x="47" y="66"/>
                  </a:lnTo>
                  <a:lnTo>
                    <a:pt x="46" y="66"/>
                  </a:lnTo>
                  <a:lnTo>
                    <a:pt x="44" y="66"/>
                  </a:lnTo>
                  <a:lnTo>
                    <a:pt x="43" y="66"/>
                  </a:lnTo>
                  <a:lnTo>
                    <a:pt x="41" y="64"/>
                  </a:lnTo>
                  <a:lnTo>
                    <a:pt x="41" y="66"/>
                  </a:lnTo>
                  <a:lnTo>
                    <a:pt x="40" y="67"/>
                  </a:lnTo>
                  <a:lnTo>
                    <a:pt x="40" y="69"/>
                  </a:lnTo>
                  <a:lnTo>
                    <a:pt x="39" y="69"/>
                  </a:lnTo>
                  <a:lnTo>
                    <a:pt x="39" y="70"/>
                  </a:lnTo>
                  <a:lnTo>
                    <a:pt x="37" y="70"/>
                  </a:lnTo>
                  <a:lnTo>
                    <a:pt x="36" y="70"/>
                  </a:lnTo>
                  <a:lnTo>
                    <a:pt x="34" y="69"/>
                  </a:lnTo>
                  <a:lnTo>
                    <a:pt x="27" y="69"/>
                  </a:lnTo>
                  <a:lnTo>
                    <a:pt x="28" y="69"/>
                  </a:lnTo>
                  <a:lnTo>
                    <a:pt x="28" y="67"/>
                  </a:lnTo>
                  <a:lnTo>
                    <a:pt x="28" y="66"/>
                  </a:lnTo>
                  <a:lnTo>
                    <a:pt x="27" y="64"/>
                  </a:lnTo>
                  <a:lnTo>
                    <a:pt x="27" y="66"/>
                  </a:lnTo>
                  <a:lnTo>
                    <a:pt x="26" y="66"/>
                  </a:lnTo>
                  <a:lnTo>
                    <a:pt x="24" y="66"/>
                  </a:lnTo>
                  <a:lnTo>
                    <a:pt x="23" y="64"/>
                  </a:lnTo>
                  <a:lnTo>
                    <a:pt x="23" y="66"/>
                  </a:lnTo>
                  <a:lnTo>
                    <a:pt x="21" y="64"/>
                  </a:lnTo>
                  <a:lnTo>
                    <a:pt x="20" y="63"/>
                  </a:lnTo>
                  <a:lnTo>
                    <a:pt x="20" y="62"/>
                  </a:lnTo>
                  <a:lnTo>
                    <a:pt x="20" y="60"/>
                  </a:lnTo>
                  <a:lnTo>
                    <a:pt x="21" y="60"/>
                  </a:lnTo>
                  <a:lnTo>
                    <a:pt x="21" y="59"/>
                  </a:lnTo>
                  <a:lnTo>
                    <a:pt x="20" y="57"/>
                  </a:lnTo>
                  <a:lnTo>
                    <a:pt x="20" y="59"/>
                  </a:lnTo>
                  <a:lnTo>
                    <a:pt x="18" y="59"/>
                  </a:lnTo>
                  <a:lnTo>
                    <a:pt x="17" y="59"/>
                  </a:lnTo>
                  <a:lnTo>
                    <a:pt x="16" y="59"/>
                  </a:lnTo>
                  <a:lnTo>
                    <a:pt x="14" y="59"/>
                  </a:lnTo>
                  <a:lnTo>
                    <a:pt x="13" y="59"/>
                  </a:lnTo>
                  <a:lnTo>
                    <a:pt x="11" y="59"/>
                  </a:lnTo>
                  <a:lnTo>
                    <a:pt x="10" y="57"/>
                  </a:lnTo>
                  <a:lnTo>
                    <a:pt x="11" y="57"/>
                  </a:lnTo>
                  <a:lnTo>
                    <a:pt x="11" y="56"/>
                  </a:lnTo>
                  <a:lnTo>
                    <a:pt x="11" y="54"/>
                  </a:lnTo>
                  <a:lnTo>
                    <a:pt x="5" y="51"/>
                  </a:lnTo>
                  <a:lnTo>
                    <a:pt x="5" y="50"/>
                  </a:lnTo>
                  <a:lnTo>
                    <a:pt x="5" y="49"/>
                  </a:lnTo>
                  <a:lnTo>
                    <a:pt x="4" y="47"/>
                  </a:lnTo>
                  <a:lnTo>
                    <a:pt x="3" y="47"/>
                  </a:lnTo>
                  <a:lnTo>
                    <a:pt x="1" y="47"/>
                  </a:lnTo>
                  <a:lnTo>
                    <a:pt x="0" y="46"/>
                  </a:lnTo>
                  <a:lnTo>
                    <a:pt x="5" y="41"/>
                  </a:lnTo>
                  <a:lnTo>
                    <a:pt x="5" y="40"/>
                  </a:lnTo>
                  <a:lnTo>
                    <a:pt x="4" y="39"/>
                  </a:lnTo>
                  <a:lnTo>
                    <a:pt x="5" y="39"/>
                  </a:lnTo>
                  <a:lnTo>
                    <a:pt x="7" y="39"/>
                  </a:lnTo>
                  <a:lnTo>
                    <a:pt x="7" y="37"/>
                  </a:lnTo>
                  <a:lnTo>
                    <a:pt x="5" y="36"/>
                  </a:lnTo>
                  <a:lnTo>
                    <a:pt x="7" y="34"/>
                  </a:lnTo>
                  <a:lnTo>
                    <a:pt x="7" y="33"/>
                  </a:lnTo>
                  <a:lnTo>
                    <a:pt x="8" y="34"/>
                  </a:lnTo>
                  <a:lnTo>
                    <a:pt x="10" y="34"/>
                  </a:lnTo>
                  <a:lnTo>
                    <a:pt x="11" y="34"/>
                  </a:lnTo>
                  <a:lnTo>
                    <a:pt x="13" y="34"/>
                  </a:lnTo>
                  <a:lnTo>
                    <a:pt x="14" y="34"/>
                  </a:lnTo>
                  <a:lnTo>
                    <a:pt x="16" y="34"/>
                  </a:lnTo>
                  <a:lnTo>
                    <a:pt x="16" y="33"/>
                  </a:lnTo>
                  <a:lnTo>
                    <a:pt x="16" y="31"/>
                  </a:lnTo>
                  <a:lnTo>
                    <a:pt x="16" y="30"/>
                  </a:lnTo>
                  <a:lnTo>
                    <a:pt x="16" y="28"/>
                  </a:lnTo>
                  <a:lnTo>
                    <a:pt x="16" y="27"/>
                  </a:lnTo>
                  <a:lnTo>
                    <a:pt x="14" y="26"/>
                  </a:lnTo>
                  <a:lnTo>
                    <a:pt x="16" y="26"/>
                  </a:lnTo>
                  <a:lnTo>
                    <a:pt x="17" y="26"/>
                  </a:lnTo>
                  <a:lnTo>
                    <a:pt x="17" y="24"/>
                  </a:lnTo>
                  <a:lnTo>
                    <a:pt x="20" y="20"/>
                  </a:lnTo>
                  <a:lnTo>
                    <a:pt x="21" y="21"/>
                  </a:lnTo>
                  <a:lnTo>
                    <a:pt x="23" y="21"/>
                  </a:lnTo>
                  <a:lnTo>
                    <a:pt x="23" y="20"/>
                  </a:lnTo>
                  <a:close/>
                  <a:moveTo>
                    <a:pt x="30" y="24"/>
                  </a:moveTo>
                  <a:lnTo>
                    <a:pt x="31" y="26"/>
                  </a:lnTo>
                  <a:lnTo>
                    <a:pt x="31" y="27"/>
                  </a:lnTo>
                  <a:lnTo>
                    <a:pt x="33" y="28"/>
                  </a:lnTo>
                  <a:lnTo>
                    <a:pt x="34" y="27"/>
                  </a:lnTo>
                  <a:lnTo>
                    <a:pt x="36" y="27"/>
                  </a:lnTo>
                  <a:lnTo>
                    <a:pt x="36" y="26"/>
                  </a:lnTo>
                  <a:lnTo>
                    <a:pt x="37" y="26"/>
                  </a:lnTo>
                  <a:lnTo>
                    <a:pt x="37" y="27"/>
                  </a:lnTo>
                  <a:lnTo>
                    <a:pt x="36" y="27"/>
                  </a:lnTo>
                  <a:lnTo>
                    <a:pt x="36" y="28"/>
                  </a:lnTo>
                  <a:lnTo>
                    <a:pt x="34" y="28"/>
                  </a:lnTo>
                  <a:lnTo>
                    <a:pt x="33" y="28"/>
                  </a:lnTo>
                  <a:lnTo>
                    <a:pt x="39" y="34"/>
                  </a:lnTo>
                  <a:lnTo>
                    <a:pt x="46" y="34"/>
                  </a:lnTo>
                  <a:lnTo>
                    <a:pt x="47" y="33"/>
                  </a:lnTo>
                  <a:lnTo>
                    <a:pt x="47" y="31"/>
                  </a:lnTo>
                  <a:lnTo>
                    <a:pt x="49" y="31"/>
                  </a:lnTo>
                  <a:lnTo>
                    <a:pt x="49" y="33"/>
                  </a:lnTo>
                  <a:lnTo>
                    <a:pt x="47" y="33"/>
                  </a:lnTo>
                  <a:lnTo>
                    <a:pt x="47" y="34"/>
                  </a:lnTo>
                  <a:lnTo>
                    <a:pt x="47" y="36"/>
                  </a:lnTo>
                  <a:lnTo>
                    <a:pt x="46" y="36"/>
                  </a:lnTo>
                  <a:lnTo>
                    <a:pt x="46" y="37"/>
                  </a:lnTo>
                  <a:lnTo>
                    <a:pt x="46" y="39"/>
                  </a:lnTo>
                  <a:lnTo>
                    <a:pt x="46" y="40"/>
                  </a:lnTo>
                  <a:lnTo>
                    <a:pt x="44" y="40"/>
                  </a:lnTo>
                  <a:lnTo>
                    <a:pt x="44" y="41"/>
                  </a:lnTo>
                  <a:lnTo>
                    <a:pt x="43" y="41"/>
                  </a:lnTo>
                  <a:lnTo>
                    <a:pt x="41" y="41"/>
                  </a:lnTo>
                  <a:lnTo>
                    <a:pt x="40" y="40"/>
                  </a:lnTo>
                  <a:lnTo>
                    <a:pt x="40" y="39"/>
                  </a:lnTo>
                  <a:lnTo>
                    <a:pt x="39" y="37"/>
                  </a:lnTo>
                  <a:lnTo>
                    <a:pt x="31" y="33"/>
                  </a:lnTo>
                  <a:lnTo>
                    <a:pt x="31" y="34"/>
                  </a:lnTo>
                  <a:lnTo>
                    <a:pt x="30" y="34"/>
                  </a:lnTo>
                  <a:lnTo>
                    <a:pt x="28" y="34"/>
                  </a:lnTo>
                  <a:lnTo>
                    <a:pt x="27" y="34"/>
                  </a:lnTo>
                  <a:lnTo>
                    <a:pt x="28" y="36"/>
                  </a:lnTo>
                  <a:lnTo>
                    <a:pt x="28" y="37"/>
                  </a:lnTo>
                  <a:lnTo>
                    <a:pt x="27" y="37"/>
                  </a:lnTo>
                  <a:lnTo>
                    <a:pt x="27" y="39"/>
                  </a:lnTo>
                  <a:lnTo>
                    <a:pt x="26" y="39"/>
                  </a:lnTo>
                  <a:lnTo>
                    <a:pt x="24" y="39"/>
                  </a:lnTo>
                  <a:lnTo>
                    <a:pt x="23" y="39"/>
                  </a:lnTo>
                  <a:lnTo>
                    <a:pt x="21" y="39"/>
                  </a:lnTo>
                  <a:lnTo>
                    <a:pt x="20" y="37"/>
                  </a:lnTo>
                  <a:lnTo>
                    <a:pt x="21" y="37"/>
                  </a:lnTo>
                  <a:lnTo>
                    <a:pt x="21" y="36"/>
                  </a:lnTo>
                  <a:lnTo>
                    <a:pt x="21" y="34"/>
                  </a:lnTo>
                  <a:lnTo>
                    <a:pt x="20" y="33"/>
                  </a:lnTo>
                  <a:lnTo>
                    <a:pt x="26" y="33"/>
                  </a:lnTo>
                  <a:lnTo>
                    <a:pt x="27" y="33"/>
                  </a:lnTo>
                  <a:lnTo>
                    <a:pt x="28" y="33"/>
                  </a:lnTo>
                  <a:lnTo>
                    <a:pt x="30" y="33"/>
                  </a:lnTo>
                  <a:lnTo>
                    <a:pt x="30" y="31"/>
                  </a:lnTo>
                  <a:lnTo>
                    <a:pt x="30" y="30"/>
                  </a:lnTo>
                  <a:lnTo>
                    <a:pt x="30" y="28"/>
                  </a:lnTo>
                  <a:lnTo>
                    <a:pt x="31" y="28"/>
                  </a:lnTo>
                  <a:lnTo>
                    <a:pt x="31" y="27"/>
                  </a:lnTo>
                  <a:lnTo>
                    <a:pt x="30" y="27"/>
                  </a:lnTo>
                  <a:lnTo>
                    <a:pt x="30" y="26"/>
                  </a:lnTo>
                  <a:lnTo>
                    <a:pt x="30" y="24"/>
                  </a:lnTo>
                  <a:close/>
                  <a:moveTo>
                    <a:pt x="118" y="23"/>
                  </a:moveTo>
                  <a:lnTo>
                    <a:pt x="135" y="24"/>
                  </a:lnTo>
                  <a:lnTo>
                    <a:pt x="136" y="26"/>
                  </a:lnTo>
                  <a:lnTo>
                    <a:pt x="138" y="26"/>
                  </a:lnTo>
                  <a:lnTo>
                    <a:pt x="139" y="26"/>
                  </a:lnTo>
                  <a:lnTo>
                    <a:pt x="141" y="26"/>
                  </a:lnTo>
                  <a:lnTo>
                    <a:pt x="141" y="24"/>
                  </a:lnTo>
                  <a:lnTo>
                    <a:pt x="146" y="27"/>
                  </a:lnTo>
                  <a:lnTo>
                    <a:pt x="148" y="28"/>
                  </a:lnTo>
                  <a:lnTo>
                    <a:pt x="148" y="27"/>
                  </a:lnTo>
                  <a:lnTo>
                    <a:pt x="149" y="28"/>
                  </a:lnTo>
                  <a:lnTo>
                    <a:pt x="149" y="30"/>
                  </a:lnTo>
                  <a:lnTo>
                    <a:pt x="149" y="31"/>
                  </a:lnTo>
                  <a:lnTo>
                    <a:pt x="149" y="33"/>
                  </a:lnTo>
                  <a:lnTo>
                    <a:pt x="148" y="33"/>
                  </a:lnTo>
                  <a:lnTo>
                    <a:pt x="148" y="34"/>
                  </a:lnTo>
                  <a:lnTo>
                    <a:pt x="148" y="36"/>
                  </a:lnTo>
                  <a:lnTo>
                    <a:pt x="146" y="36"/>
                  </a:lnTo>
                  <a:lnTo>
                    <a:pt x="153" y="37"/>
                  </a:lnTo>
                  <a:lnTo>
                    <a:pt x="155" y="39"/>
                  </a:lnTo>
                  <a:lnTo>
                    <a:pt x="156" y="39"/>
                  </a:lnTo>
                  <a:lnTo>
                    <a:pt x="158" y="39"/>
                  </a:lnTo>
                  <a:lnTo>
                    <a:pt x="158" y="37"/>
                  </a:lnTo>
                  <a:lnTo>
                    <a:pt x="153" y="41"/>
                  </a:lnTo>
                  <a:lnTo>
                    <a:pt x="155" y="43"/>
                  </a:lnTo>
                  <a:lnTo>
                    <a:pt x="155" y="44"/>
                  </a:lnTo>
                  <a:lnTo>
                    <a:pt x="153" y="44"/>
                  </a:lnTo>
                  <a:lnTo>
                    <a:pt x="155" y="46"/>
                  </a:lnTo>
                  <a:lnTo>
                    <a:pt x="156" y="47"/>
                  </a:lnTo>
                  <a:lnTo>
                    <a:pt x="158" y="47"/>
                  </a:lnTo>
                  <a:lnTo>
                    <a:pt x="159" y="49"/>
                  </a:lnTo>
                  <a:lnTo>
                    <a:pt x="159" y="50"/>
                  </a:lnTo>
                  <a:lnTo>
                    <a:pt x="158" y="50"/>
                  </a:lnTo>
                  <a:lnTo>
                    <a:pt x="156" y="49"/>
                  </a:lnTo>
                  <a:lnTo>
                    <a:pt x="156" y="50"/>
                  </a:lnTo>
                  <a:lnTo>
                    <a:pt x="155" y="50"/>
                  </a:lnTo>
                  <a:lnTo>
                    <a:pt x="153" y="50"/>
                  </a:lnTo>
                  <a:lnTo>
                    <a:pt x="156" y="57"/>
                  </a:lnTo>
                  <a:lnTo>
                    <a:pt x="148" y="57"/>
                  </a:lnTo>
                  <a:lnTo>
                    <a:pt x="148" y="59"/>
                  </a:lnTo>
                  <a:lnTo>
                    <a:pt x="148" y="60"/>
                  </a:lnTo>
                  <a:lnTo>
                    <a:pt x="146" y="60"/>
                  </a:lnTo>
                  <a:lnTo>
                    <a:pt x="148" y="62"/>
                  </a:lnTo>
                  <a:lnTo>
                    <a:pt x="148" y="63"/>
                  </a:lnTo>
                  <a:lnTo>
                    <a:pt x="148" y="64"/>
                  </a:lnTo>
                  <a:lnTo>
                    <a:pt x="146" y="64"/>
                  </a:lnTo>
                  <a:lnTo>
                    <a:pt x="145" y="64"/>
                  </a:lnTo>
                  <a:lnTo>
                    <a:pt x="143" y="64"/>
                  </a:lnTo>
                  <a:lnTo>
                    <a:pt x="142" y="64"/>
                  </a:lnTo>
                  <a:lnTo>
                    <a:pt x="141" y="63"/>
                  </a:lnTo>
                  <a:lnTo>
                    <a:pt x="139" y="63"/>
                  </a:lnTo>
                  <a:lnTo>
                    <a:pt x="139" y="64"/>
                  </a:lnTo>
                  <a:lnTo>
                    <a:pt x="139" y="66"/>
                  </a:lnTo>
                  <a:lnTo>
                    <a:pt x="141" y="66"/>
                  </a:lnTo>
                  <a:lnTo>
                    <a:pt x="141" y="67"/>
                  </a:lnTo>
                  <a:lnTo>
                    <a:pt x="141" y="69"/>
                  </a:lnTo>
                  <a:lnTo>
                    <a:pt x="139" y="69"/>
                  </a:lnTo>
                  <a:lnTo>
                    <a:pt x="132" y="67"/>
                  </a:lnTo>
                  <a:lnTo>
                    <a:pt x="133" y="70"/>
                  </a:lnTo>
                  <a:lnTo>
                    <a:pt x="122" y="70"/>
                  </a:lnTo>
                  <a:lnTo>
                    <a:pt x="122" y="69"/>
                  </a:lnTo>
                  <a:lnTo>
                    <a:pt x="120" y="69"/>
                  </a:lnTo>
                  <a:lnTo>
                    <a:pt x="119" y="67"/>
                  </a:lnTo>
                  <a:lnTo>
                    <a:pt x="118" y="67"/>
                  </a:lnTo>
                  <a:lnTo>
                    <a:pt x="116" y="67"/>
                  </a:lnTo>
                  <a:lnTo>
                    <a:pt x="115" y="66"/>
                  </a:lnTo>
                  <a:lnTo>
                    <a:pt x="115" y="67"/>
                  </a:lnTo>
                  <a:lnTo>
                    <a:pt x="113" y="67"/>
                  </a:lnTo>
                  <a:lnTo>
                    <a:pt x="113" y="69"/>
                  </a:lnTo>
                  <a:lnTo>
                    <a:pt x="113" y="67"/>
                  </a:lnTo>
                  <a:lnTo>
                    <a:pt x="112" y="67"/>
                  </a:lnTo>
                  <a:lnTo>
                    <a:pt x="112" y="66"/>
                  </a:lnTo>
                  <a:lnTo>
                    <a:pt x="110" y="64"/>
                  </a:lnTo>
                  <a:lnTo>
                    <a:pt x="112" y="64"/>
                  </a:lnTo>
                  <a:lnTo>
                    <a:pt x="112" y="63"/>
                  </a:lnTo>
                  <a:lnTo>
                    <a:pt x="110" y="62"/>
                  </a:lnTo>
                  <a:lnTo>
                    <a:pt x="110" y="63"/>
                  </a:lnTo>
                  <a:lnTo>
                    <a:pt x="109" y="63"/>
                  </a:lnTo>
                  <a:lnTo>
                    <a:pt x="108" y="63"/>
                  </a:lnTo>
                  <a:lnTo>
                    <a:pt x="106" y="63"/>
                  </a:lnTo>
                  <a:lnTo>
                    <a:pt x="105" y="63"/>
                  </a:lnTo>
                  <a:lnTo>
                    <a:pt x="103" y="62"/>
                  </a:lnTo>
                  <a:lnTo>
                    <a:pt x="103" y="60"/>
                  </a:lnTo>
                  <a:lnTo>
                    <a:pt x="103" y="59"/>
                  </a:lnTo>
                  <a:lnTo>
                    <a:pt x="103" y="57"/>
                  </a:lnTo>
                  <a:lnTo>
                    <a:pt x="103" y="56"/>
                  </a:lnTo>
                  <a:lnTo>
                    <a:pt x="96" y="56"/>
                  </a:lnTo>
                  <a:lnTo>
                    <a:pt x="97" y="56"/>
                  </a:lnTo>
                  <a:lnTo>
                    <a:pt x="97" y="54"/>
                  </a:lnTo>
                  <a:lnTo>
                    <a:pt x="97" y="53"/>
                  </a:lnTo>
                  <a:lnTo>
                    <a:pt x="97" y="51"/>
                  </a:lnTo>
                  <a:lnTo>
                    <a:pt x="97" y="50"/>
                  </a:lnTo>
                  <a:lnTo>
                    <a:pt x="96" y="49"/>
                  </a:lnTo>
                  <a:lnTo>
                    <a:pt x="96" y="50"/>
                  </a:lnTo>
                  <a:lnTo>
                    <a:pt x="95" y="50"/>
                  </a:lnTo>
                  <a:lnTo>
                    <a:pt x="93" y="49"/>
                  </a:lnTo>
                  <a:lnTo>
                    <a:pt x="97" y="43"/>
                  </a:lnTo>
                  <a:lnTo>
                    <a:pt x="99" y="43"/>
                  </a:lnTo>
                  <a:lnTo>
                    <a:pt x="99" y="41"/>
                  </a:lnTo>
                  <a:lnTo>
                    <a:pt x="97" y="41"/>
                  </a:lnTo>
                  <a:lnTo>
                    <a:pt x="96" y="40"/>
                  </a:lnTo>
                  <a:lnTo>
                    <a:pt x="97" y="40"/>
                  </a:lnTo>
                  <a:lnTo>
                    <a:pt x="97" y="39"/>
                  </a:lnTo>
                  <a:lnTo>
                    <a:pt x="97" y="37"/>
                  </a:lnTo>
                  <a:lnTo>
                    <a:pt x="99" y="37"/>
                  </a:lnTo>
                  <a:lnTo>
                    <a:pt x="100" y="36"/>
                  </a:lnTo>
                  <a:lnTo>
                    <a:pt x="102" y="36"/>
                  </a:lnTo>
                  <a:lnTo>
                    <a:pt x="103" y="36"/>
                  </a:lnTo>
                  <a:lnTo>
                    <a:pt x="105" y="36"/>
                  </a:lnTo>
                  <a:lnTo>
                    <a:pt x="105" y="28"/>
                  </a:lnTo>
                  <a:lnTo>
                    <a:pt x="113" y="23"/>
                  </a:lnTo>
                  <a:lnTo>
                    <a:pt x="115" y="24"/>
                  </a:lnTo>
                  <a:lnTo>
                    <a:pt x="116" y="24"/>
                  </a:lnTo>
                  <a:lnTo>
                    <a:pt x="118" y="24"/>
                  </a:lnTo>
                  <a:lnTo>
                    <a:pt x="118" y="23"/>
                  </a:lnTo>
                  <a:close/>
                  <a:moveTo>
                    <a:pt x="120" y="28"/>
                  </a:moveTo>
                  <a:lnTo>
                    <a:pt x="122" y="30"/>
                  </a:lnTo>
                  <a:lnTo>
                    <a:pt x="123" y="30"/>
                  </a:lnTo>
                  <a:lnTo>
                    <a:pt x="123" y="28"/>
                  </a:lnTo>
                  <a:lnTo>
                    <a:pt x="130" y="28"/>
                  </a:lnTo>
                  <a:lnTo>
                    <a:pt x="130" y="30"/>
                  </a:lnTo>
                  <a:lnTo>
                    <a:pt x="129" y="31"/>
                  </a:lnTo>
                  <a:lnTo>
                    <a:pt x="128" y="33"/>
                  </a:lnTo>
                  <a:lnTo>
                    <a:pt x="126" y="33"/>
                  </a:lnTo>
                  <a:lnTo>
                    <a:pt x="130" y="37"/>
                  </a:lnTo>
                  <a:lnTo>
                    <a:pt x="132" y="37"/>
                  </a:lnTo>
                  <a:lnTo>
                    <a:pt x="132" y="39"/>
                  </a:lnTo>
                  <a:lnTo>
                    <a:pt x="133" y="39"/>
                  </a:lnTo>
                  <a:lnTo>
                    <a:pt x="139" y="36"/>
                  </a:lnTo>
                  <a:lnTo>
                    <a:pt x="141" y="37"/>
                  </a:lnTo>
                  <a:lnTo>
                    <a:pt x="141" y="39"/>
                  </a:lnTo>
                  <a:lnTo>
                    <a:pt x="139" y="39"/>
                  </a:lnTo>
                  <a:lnTo>
                    <a:pt x="138" y="39"/>
                  </a:lnTo>
                  <a:lnTo>
                    <a:pt x="139" y="40"/>
                  </a:lnTo>
                  <a:lnTo>
                    <a:pt x="139" y="41"/>
                  </a:lnTo>
                  <a:lnTo>
                    <a:pt x="138" y="41"/>
                  </a:lnTo>
                  <a:lnTo>
                    <a:pt x="138" y="43"/>
                  </a:lnTo>
                  <a:lnTo>
                    <a:pt x="136" y="43"/>
                  </a:lnTo>
                  <a:lnTo>
                    <a:pt x="136" y="44"/>
                  </a:lnTo>
                  <a:lnTo>
                    <a:pt x="135" y="44"/>
                  </a:lnTo>
                  <a:lnTo>
                    <a:pt x="133" y="44"/>
                  </a:lnTo>
                  <a:lnTo>
                    <a:pt x="132" y="43"/>
                  </a:lnTo>
                  <a:lnTo>
                    <a:pt x="132" y="41"/>
                  </a:lnTo>
                  <a:lnTo>
                    <a:pt x="130" y="40"/>
                  </a:lnTo>
                  <a:lnTo>
                    <a:pt x="125" y="34"/>
                  </a:lnTo>
                  <a:lnTo>
                    <a:pt x="125" y="36"/>
                  </a:lnTo>
                  <a:lnTo>
                    <a:pt x="123" y="36"/>
                  </a:lnTo>
                  <a:lnTo>
                    <a:pt x="123" y="37"/>
                  </a:lnTo>
                  <a:lnTo>
                    <a:pt x="122" y="37"/>
                  </a:lnTo>
                  <a:lnTo>
                    <a:pt x="120" y="36"/>
                  </a:lnTo>
                  <a:lnTo>
                    <a:pt x="120" y="37"/>
                  </a:lnTo>
                  <a:lnTo>
                    <a:pt x="119" y="37"/>
                  </a:lnTo>
                  <a:lnTo>
                    <a:pt x="119" y="39"/>
                  </a:lnTo>
                  <a:lnTo>
                    <a:pt x="119" y="40"/>
                  </a:lnTo>
                  <a:lnTo>
                    <a:pt x="118" y="40"/>
                  </a:lnTo>
                  <a:lnTo>
                    <a:pt x="118" y="41"/>
                  </a:lnTo>
                  <a:lnTo>
                    <a:pt x="116" y="41"/>
                  </a:lnTo>
                  <a:lnTo>
                    <a:pt x="115" y="40"/>
                  </a:lnTo>
                  <a:lnTo>
                    <a:pt x="112" y="34"/>
                  </a:lnTo>
                  <a:lnTo>
                    <a:pt x="110" y="34"/>
                  </a:lnTo>
                  <a:lnTo>
                    <a:pt x="112" y="34"/>
                  </a:lnTo>
                  <a:lnTo>
                    <a:pt x="113" y="34"/>
                  </a:lnTo>
                  <a:lnTo>
                    <a:pt x="115" y="34"/>
                  </a:lnTo>
                  <a:lnTo>
                    <a:pt x="120" y="34"/>
                  </a:lnTo>
                  <a:lnTo>
                    <a:pt x="120" y="28"/>
                  </a:lnTo>
                  <a:close/>
                  <a:moveTo>
                    <a:pt x="27" y="46"/>
                  </a:moveTo>
                  <a:lnTo>
                    <a:pt x="28" y="47"/>
                  </a:lnTo>
                  <a:lnTo>
                    <a:pt x="30" y="49"/>
                  </a:lnTo>
                  <a:lnTo>
                    <a:pt x="31" y="49"/>
                  </a:lnTo>
                  <a:lnTo>
                    <a:pt x="33" y="49"/>
                  </a:lnTo>
                  <a:lnTo>
                    <a:pt x="34" y="49"/>
                  </a:lnTo>
                  <a:lnTo>
                    <a:pt x="34" y="47"/>
                  </a:lnTo>
                  <a:lnTo>
                    <a:pt x="33" y="50"/>
                  </a:lnTo>
                  <a:lnTo>
                    <a:pt x="34" y="51"/>
                  </a:lnTo>
                  <a:lnTo>
                    <a:pt x="33" y="51"/>
                  </a:lnTo>
                  <a:lnTo>
                    <a:pt x="34" y="53"/>
                  </a:lnTo>
                  <a:lnTo>
                    <a:pt x="36" y="54"/>
                  </a:lnTo>
                  <a:lnTo>
                    <a:pt x="36" y="56"/>
                  </a:lnTo>
                  <a:lnTo>
                    <a:pt x="37" y="56"/>
                  </a:lnTo>
                  <a:lnTo>
                    <a:pt x="39" y="56"/>
                  </a:lnTo>
                  <a:lnTo>
                    <a:pt x="40" y="56"/>
                  </a:lnTo>
                  <a:lnTo>
                    <a:pt x="41" y="56"/>
                  </a:lnTo>
                  <a:lnTo>
                    <a:pt x="41" y="54"/>
                  </a:lnTo>
                  <a:lnTo>
                    <a:pt x="41" y="53"/>
                  </a:lnTo>
                  <a:lnTo>
                    <a:pt x="41" y="51"/>
                  </a:lnTo>
                  <a:lnTo>
                    <a:pt x="43" y="53"/>
                  </a:lnTo>
                  <a:lnTo>
                    <a:pt x="43" y="54"/>
                  </a:lnTo>
                  <a:lnTo>
                    <a:pt x="43" y="56"/>
                  </a:lnTo>
                  <a:lnTo>
                    <a:pt x="41" y="56"/>
                  </a:lnTo>
                  <a:lnTo>
                    <a:pt x="41" y="57"/>
                  </a:lnTo>
                  <a:lnTo>
                    <a:pt x="40" y="57"/>
                  </a:lnTo>
                  <a:lnTo>
                    <a:pt x="39" y="57"/>
                  </a:lnTo>
                  <a:lnTo>
                    <a:pt x="37" y="57"/>
                  </a:lnTo>
                  <a:lnTo>
                    <a:pt x="36" y="57"/>
                  </a:lnTo>
                  <a:lnTo>
                    <a:pt x="34" y="56"/>
                  </a:lnTo>
                  <a:lnTo>
                    <a:pt x="26" y="56"/>
                  </a:lnTo>
                  <a:lnTo>
                    <a:pt x="26" y="54"/>
                  </a:lnTo>
                  <a:lnTo>
                    <a:pt x="24" y="53"/>
                  </a:lnTo>
                  <a:lnTo>
                    <a:pt x="24" y="51"/>
                  </a:lnTo>
                  <a:lnTo>
                    <a:pt x="23" y="50"/>
                  </a:lnTo>
                  <a:lnTo>
                    <a:pt x="24" y="51"/>
                  </a:lnTo>
                  <a:lnTo>
                    <a:pt x="26" y="51"/>
                  </a:lnTo>
                  <a:lnTo>
                    <a:pt x="26" y="53"/>
                  </a:lnTo>
                  <a:lnTo>
                    <a:pt x="26" y="54"/>
                  </a:lnTo>
                  <a:lnTo>
                    <a:pt x="27" y="56"/>
                  </a:lnTo>
                  <a:lnTo>
                    <a:pt x="28" y="56"/>
                  </a:lnTo>
                  <a:lnTo>
                    <a:pt x="30" y="56"/>
                  </a:lnTo>
                  <a:lnTo>
                    <a:pt x="30" y="54"/>
                  </a:lnTo>
                  <a:lnTo>
                    <a:pt x="31" y="54"/>
                  </a:lnTo>
                  <a:lnTo>
                    <a:pt x="31" y="53"/>
                  </a:lnTo>
                  <a:lnTo>
                    <a:pt x="31" y="51"/>
                  </a:lnTo>
                  <a:lnTo>
                    <a:pt x="31" y="50"/>
                  </a:lnTo>
                  <a:lnTo>
                    <a:pt x="30" y="49"/>
                  </a:lnTo>
                  <a:lnTo>
                    <a:pt x="31" y="49"/>
                  </a:lnTo>
                  <a:lnTo>
                    <a:pt x="30" y="49"/>
                  </a:lnTo>
                  <a:lnTo>
                    <a:pt x="28" y="49"/>
                  </a:lnTo>
                  <a:lnTo>
                    <a:pt x="28" y="47"/>
                  </a:lnTo>
                  <a:lnTo>
                    <a:pt x="27" y="47"/>
                  </a:lnTo>
                  <a:lnTo>
                    <a:pt x="27" y="46"/>
                  </a:lnTo>
                  <a:close/>
                  <a:moveTo>
                    <a:pt x="161" y="46"/>
                  </a:moveTo>
                  <a:lnTo>
                    <a:pt x="162" y="47"/>
                  </a:lnTo>
                  <a:lnTo>
                    <a:pt x="164" y="47"/>
                  </a:lnTo>
                  <a:lnTo>
                    <a:pt x="165" y="47"/>
                  </a:lnTo>
                  <a:lnTo>
                    <a:pt x="165" y="46"/>
                  </a:lnTo>
                  <a:lnTo>
                    <a:pt x="165" y="47"/>
                  </a:lnTo>
                  <a:lnTo>
                    <a:pt x="166" y="49"/>
                  </a:lnTo>
                  <a:lnTo>
                    <a:pt x="166" y="50"/>
                  </a:lnTo>
                  <a:lnTo>
                    <a:pt x="168" y="51"/>
                  </a:lnTo>
                  <a:lnTo>
                    <a:pt x="166" y="51"/>
                  </a:lnTo>
                  <a:lnTo>
                    <a:pt x="165" y="51"/>
                  </a:lnTo>
                  <a:lnTo>
                    <a:pt x="164" y="51"/>
                  </a:lnTo>
                  <a:lnTo>
                    <a:pt x="161" y="46"/>
                  </a:lnTo>
                  <a:close/>
                  <a:moveTo>
                    <a:pt x="120" y="47"/>
                  </a:moveTo>
                  <a:lnTo>
                    <a:pt x="122" y="49"/>
                  </a:lnTo>
                  <a:lnTo>
                    <a:pt x="122" y="50"/>
                  </a:lnTo>
                  <a:lnTo>
                    <a:pt x="123" y="50"/>
                  </a:lnTo>
                  <a:lnTo>
                    <a:pt x="125" y="50"/>
                  </a:lnTo>
                  <a:lnTo>
                    <a:pt x="126" y="51"/>
                  </a:lnTo>
                  <a:lnTo>
                    <a:pt x="126" y="50"/>
                  </a:lnTo>
                  <a:lnTo>
                    <a:pt x="128" y="50"/>
                  </a:lnTo>
                  <a:lnTo>
                    <a:pt x="129" y="50"/>
                  </a:lnTo>
                  <a:lnTo>
                    <a:pt x="129" y="49"/>
                  </a:lnTo>
                  <a:lnTo>
                    <a:pt x="130" y="49"/>
                  </a:lnTo>
                  <a:lnTo>
                    <a:pt x="125" y="54"/>
                  </a:lnTo>
                  <a:lnTo>
                    <a:pt x="125" y="56"/>
                  </a:lnTo>
                  <a:lnTo>
                    <a:pt x="126" y="57"/>
                  </a:lnTo>
                  <a:lnTo>
                    <a:pt x="128" y="59"/>
                  </a:lnTo>
                  <a:lnTo>
                    <a:pt x="129" y="59"/>
                  </a:lnTo>
                  <a:lnTo>
                    <a:pt x="130" y="59"/>
                  </a:lnTo>
                  <a:lnTo>
                    <a:pt x="132" y="59"/>
                  </a:lnTo>
                  <a:lnTo>
                    <a:pt x="132" y="57"/>
                  </a:lnTo>
                  <a:lnTo>
                    <a:pt x="133" y="57"/>
                  </a:lnTo>
                  <a:lnTo>
                    <a:pt x="135" y="57"/>
                  </a:lnTo>
                  <a:lnTo>
                    <a:pt x="133" y="57"/>
                  </a:lnTo>
                  <a:lnTo>
                    <a:pt x="133" y="59"/>
                  </a:lnTo>
                  <a:lnTo>
                    <a:pt x="132" y="59"/>
                  </a:lnTo>
                  <a:lnTo>
                    <a:pt x="132" y="60"/>
                  </a:lnTo>
                  <a:lnTo>
                    <a:pt x="130" y="60"/>
                  </a:lnTo>
                  <a:lnTo>
                    <a:pt x="129" y="60"/>
                  </a:lnTo>
                  <a:lnTo>
                    <a:pt x="128" y="60"/>
                  </a:lnTo>
                  <a:lnTo>
                    <a:pt x="126" y="59"/>
                  </a:lnTo>
                  <a:lnTo>
                    <a:pt x="118" y="57"/>
                  </a:lnTo>
                  <a:lnTo>
                    <a:pt x="116" y="57"/>
                  </a:lnTo>
                  <a:lnTo>
                    <a:pt x="116" y="56"/>
                  </a:lnTo>
                  <a:lnTo>
                    <a:pt x="115" y="56"/>
                  </a:lnTo>
                  <a:lnTo>
                    <a:pt x="115" y="54"/>
                  </a:lnTo>
                  <a:lnTo>
                    <a:pt x="116" y="56"/>
                  </a:lnTo>
                  <a:lnTo>
                    <a:pt x="118" y="57"/>
                  </a:lnTo>
                  <a:lnTo>
                    <a:pt x="119" y="59"/>
                  </a:lnTo>
                  <a:lnTo>
                    <a:pt x="120" y="59"/>
                  </a:lnTo>
                  <a:lnTo>
                    <a:pt x="120" y="57"/>
                  </a:lnTo>
                  <a:lnTo>
                    <a:pt x="122" y="57"/>
                  </a:lnTo>
                  <a:lnTo>
                    <a:pt x="123" y="57"/>
                  </a:lnTo>
                  <a:lnTo>
                    <a:pt x="123" y="56"/>
                  </a:lnTo>
                  <a:lnTo>
                    <a:pt x="123" y="54"/>
                  </a:lnTo>
                  <a:lnTo>
                    <a:pt x="123" y="53"/>
                  </a:lnTo>
                  <a:lnTo>
                    <a:pt x="123" y="51"/>
                  </a:lnTo>
                  <a:lnTo>
                    <a:pt x="125" y="51"/>
                  </a:lnTo>
                  <a:lnTo>
                    <a:pt x="123" y="51"/>
                  </a:lnTo>
                  <a:lnTo>
                    <a:pt x="123" y="50"/>
                  </a:lnTo>
                  <a:lnTo>
                    <a:pt x="122" y="50"/>
                  </a:lnTo>
                  <a:lnTo>
                    <a:pt x="122" y="49"/>
                  </a:lnTo>
                  <a:lnTo>
                    <a:pt x="120" y="49"/>
                  </a:lnTo>
                  <a:lnTo>
                    <a:pt x="120" y="47"/>
                  </a:lnTo>
                  <a:close/>
                  <a:moveTo>
                    <a:pt x="85" y="74"/>
                  </a:moveTo>
                  <a:lnTo>
                    <a:pt x="86" y="76"/>
                  </a:lnTo>
                  <a:lnTo>
                    <a:pt x="87" y="76"/>
                  </a:lnTo>
                  <a:lnTo>
                    <a:pt x="89" y="76"/>
                  </a:lnTo>
                  <a:lnTo>
                    <a:pt x="89" y="74"/>
                  </a:lnTo>
                  <a:lnTo>
                    <a:pt x="90" y="76"/>
                  </a:lnTo>
                  <a:lnTo>
                    <a:pt x="90" y="77"/>
                  </a:lnTo>
                  <a:lnTo>
                    <a:pt x="90" y="79"/>
                  </a:lnTo>
                  <a:lnTo>
                    <a:pt x="92" y="79"/>
                  </a:lnTo>
                  <a:lnTo>
                    <a:pt x="92" y="80"/>
                  </a:lnTo>
                  <a:lnTo>
                    <a:pt x="90" y="80"/>
                  </a:lnTo>
                  <a:lnTo>
                    <a:pt x="93" y="85"/>
                  </a:lnTo>
                  <a:lnTo>
                    <a:pt x="93" y="86"/>
                  </a:lnTo>
                  <a:lnTo>
                    <a:pt x="93" y="87"/>
                  </a:lnTo>
                  <a:lnTo>
                    <a:pt x="92" y="87"/>
                  </a:lnTo>
                  <a:lnTo>
                    <a:pt x="86" y="80"/>
                  </a:lnTo>
                  <a:lnTo>
                    <a:pt x="87" y="80"/>
                  </a:lnTo>
                  <a:lnTo>
                    <a:pt x="87" y="79"/>
                  </a:lnTo>
                  <a:lnTo>
                    <a:pt x="86" y="79"/>
                  </a:lnTo>
                  <a:lnTo>
                    <a:pt x="86" y="77"/>
                  </a:lnTo>
                  <a:lnTo>
                    <a:pt x="85" y="76"/>
                  </a:lnTo>
                  <a:lnTo>
                    <a:pt x="85" y="74"/>
                  </a:lnTo>
                  <a:close/>
                  <a:moveTo>
                    <a:pt x="64" y="77"/>
                  </a:moveTo>
                  <a:lnTo>
                    <a:pt x="66" y="79"/>
                  </a:lnTo>
                  <a:lnTo>
                    <a:pt x="67" y="79"/>
                  </a:lnTo>
                  <a:lnTo>
                    <a:pt x="67" y="77"/>
                  </a:lnTo>
                  <a:lnTo>
                    <a:pt x="74" y="85"/>
                  </a:lnTo>
                  <a:lnTo>
                    <a:pt x="74" y="86"/>
                  </a:lnTo>
                  <a:lnTo>
                    <a:pt x="74" y="87"/>
                  </a:lnTo>
                  <a:lnTo>
                    <a:pt x="73" y="87"/>
                  </a:lnTo>
                  <a:lnTo>
                    <a:pt x="72" y="87"/>
                  </a:lnTo>
                  <a:lnTo>
                    <a:pt x="72" y="86"/>
                  </a:lnTo>
                  <a:lnTo>
                    <a:pt x="70" y="86"/>
                  </a:lnTo>
                  <a:lnTo>
                    <a:pt x="70" y="85"/>
                  </a:lnTo>
                  <a:lnTo>
                    <a:pt x="64" y="79"/>
                  </a:lnTo>
                  <a:lnTo>
                    <a:pt x="66" y="79"/>
                  </a:lnTo>
                  <a:lnTo>
                    <a:pt x="64" y="77"/>
                  </a:lnTo>
                  <a:close/>
                  <a:moveTo>
                    <a:pt x="105" y="80"/>
                  </a:moveTo>
                  <a:lnTo>
                    <a:pt x="106" y="82"/>
                  </a:lnTo>
                  <a:lnTo>
                    <a:pt x="108" y="82"/>
                  </a:lnTo>
                  <a:lnTo>
                    <a:pt x="109" y="82"/>
                  </a:lnTo>
                  <a:lnTo>
                    <a:pt x="109" y="80"/>
                  </a:lnTo>
                  <a:lnTo>
                    <a:pt x="109" y="82"/>
                  </a:lnTo>
                  <a:lnTo>
                    <a:pt x="109" y="83"/>
                  </a:lnTo>
                  <a:lnTo>
                    <a:pt x="108" y="83"/>
                  </a:lnTo>
                  <a:lnTo>
                    <a:pt x="106" y="83"/>
                  </a:lnTo>
                  <a:lnTo>
                    <a:pt x="106" y="82"/>
                  </a:lnTo>
                  <a:lnTo>
                    <a:pt x="105" y="80"/>
                  </a:lnTo>
                  <a:close/>
                  <a:moveTo>
                    <a:pt x="83" y="82"/>
                  </a:moveTo>
                  <a:lnTo>
                    <a:pt x="85" y="83"/>
                  </a:lnTo>
                  <a:lnTo>
                    <a:pt x="85" y="82"/>
                  </a:lnTo>
                  <a:lnTo>
                    <a:pt x="90" y="90"/>
                  </a:lnTo>
                  <a:lnTo>
                    <a:pt x="92" y="92"/>
                  </a:lnTo>
                  <a:lnTo>
                    <a:pt x="93" y="92"/>
                  </a:lnTo>
                  <a:lnTo>
                    <a:pt x="95" y="92"/>
                  </a:lnTo>
                  <a:lnTo>
                    <a:pt x="95" y="90"/>
                  </a:lnTo>
                  <a:lnTo>
                    <a:pt x="96" y="90"/>
                  </a:lnTo>
                  <a:lnTo>
                    <a:pt x="96" y="89"/>
                  </a:lnTo>
                  <a:lnTo>
                    <a:pt x="97" y="89"/>
                  </a:lnTo>
                  <a:lnTo>
                    <a:pt x="97" y="87"/>
                  </a:lnTo>
                  <a:lnTo>
                    <a:pt x="97" y="86"/>
                  </a:lnTo>
                  <a:lnTo>
                    <a:pt x="99" y="87"/>
                  </a:lnTo>
                  <a:lnTo>
                    <a:pt x="100" y="87"/>
                  </a:lnTo>
                  <a:lnTo>
                    <a:pt x="100" y="86"/>
                  </a:lnTo>
                  <a:lnTo>
                    <a:pt x="96" y="92"/>
                  </a:lnTo>
                  <a:lnTo>
                    <a:pt x="96" y="93"/>
                  </a:lnTo>
                  <a:lnTo>
                    <a:pt x="95" y="93"/>
                  </a:lnTo>
                  <a:lnTo>
                    <a:pt x="93" y="92"/>
                  </a:lnTo>
                  <a:lnTo>
                    <a:pt x="67" y="90"/>
                  </a:lnTo>
                  <a:lnTo>
                    <a:pt x="69" y="90"/>
                  </a:lnTo>
                  <a:lnTo>
                    <a:pt x="69" y="89"/>
                  </a:lnTo>
                  <a:lnTo>
                    <a:pt x="69" y="87"/>
                  </a:lnTo>
                  <a:lnTo>
                    <a:pt x="67" y="86"/>
                  </a:lnTo>
                  <a:lnTo>
                    <a:pt x="72" y="90"/>
                  </a:lnTo>
                  <a:lnTo>
                    <a:pt x="73" y="92"/>
                  </a:lnTo>
                  <a:lnTo>
                    <a:pt x="74" y="92"/>
                  </a:lnTo>
                  <a:lnTo>
                    <a:pt x="76" y="92"/>
                  </a:lnTo>
                  <a:lnTo>
                    <a:pt x="76" y="90"/>
                  </a:lnTo>
                  <a:lnTo>
                    <a:pt x="77" y="90"/>
                  </a:lnTo>
                  <a:lnTo>
                    <a:pt x="77" y="89"/>
                  </a:lnTo>
                  <a:lnTo>
                    <a:pt x="77" y="87"/>
                  </a:lnTo>
                  <a:lnTo>
                    <a:pt x="77" y="86"/>
                  </a:lnTo>
                  <a:lnTo>
                    <a:pt x="83" y="83"/>
                  </a:lnTo>
                  <a:lnTo>
                    <a:pt x="85" y="83"/>
                  </a:lnTo>
                  <a:lnTo>
                    <a:pt x="83" y="82"/>
                  </a:lnTo>
                  <a:close/>
                  <a:moveTo>
                    <a:pt x="62" y="90"/>
                  </a:moveTo>
                  <a:lnTo>
                    <a:pt x="63" y="92"/>
                  </a:lnTo>
                  <a:lnTo>
                    <a:pt x="64" y="92"/>
                  </a:lnTo>
                  <a:lnTo>
                    <a:pt x="64" y="93"/>
                  </a:lnTo>
                  <a:lnTo>
                    <a:pt x="64" y="95"/>
                  </a:lnTo>
                  <a:lnTo>
                    <a:pt x="63" y="95"/>
                  </a:lnTo>
                  <a:lnTo>
                    <a:pt x="63" y="93"/>
                  </a:lnTo>
                  <a:lnTo>
                    <a:pt x="63" y="92"/>
                  </a:lnTo>
                  <a:lnTo>
                    <a:pt x="62" y="90"/>
                  </a:lnTo>
                  <a:close/>
                  <a:moveTo>
                    <a:pt x="100" y="90"/>
                  </a:moveTo>
                  <a:lnTo>
                    <a:pt x="102" y="92"/>
                  </a:lnTo>
                  <a:lnTo>
                    <a:pt x="103" y="93"/>
                  </a:lnTo>
                  <a:lnTo>
                    <a:pt x="105" y="95"/>
                  </a:lnTo>
                  <a:lnTo>
                    <a:pt x="106" y="95"/>
                  </a:lnTo>
                  <a:lnTo>
                    <a:pt x="108" y="95"/>
                  </a:lnTo>
                  <a:lnTo>
                    <a:pt x="109" y="95"/>
                  </a:lnTo>
                  <a:lnTo>
                    <a:pt x="109" y="93"/>
                  </a:lnTo>
                  <a:lnTo>
                    <a:pt x="110" y="102"/>
                  </a:lnTo>
                  <a:lnTo>
                    <a:pt x="112" y="103"/>
                  </a:lnTo>
                  <a:lnTo>
                    <a:pt x="113" y="103"/>
                  </a:lnTo>
                  <a:lnTo>
                    <a:pt x="115" y="103"/>
                  </a:lnTo>
                  <a:lnTo>
                    <a:pt x="116" y="103"/>
                  </a:lnTo>
                  <a:lnTo>
                    <a:pt x="118" y="103"/>
                  </a:lnTo>
                  <a:lnTo>
                    <a:pt x="118" y="102"/>
                  </a:lnTo>
                  <a:lnTo>
                    <a:pt x="119" y="103"/>
                  </a:lnTo>
                  <a:lnTo>
                    <a:pt x="119" y="105"/>
                  </a:lnTo>
                  <a:lnTo>
                    <a:pt x="119" y="106"/>
                  </a:lnTo>
                  <a:lnTo>
                    <a:pt x="119" y="108"/>
                  </a:lnTo>
                  <a:lnTo>
                    <a:pt x="118" y="108"/>
                  </a:lnTo>
                  <a:lnTo>
                    <a:pt x="116" y="108"/>
                  </a:lnTo>
                  <a:lnTo>
                    <a:pt x="120" y="110"/>
                  </a:lnTo>
                  <a:lnTo>
                    <a:pt x="120" y="112"/>
                  </a:lnTo>
                  <a:lnTo>
                    <a:pt x="119" y="112"/>
                  </a:lnTo>
                  <a:lnTo>
                    <a:pt x="118" y="112"/>
                  </a:lnTo>
                  <a:lnTo>
                    <a:pt x="116" y="112"/>
                  </a:lnTo>
                  <a:lnTo>
                    <a:pt x="116" y="113"/>
                  </a:lnTo>
                  <a:lnTo>
                    <a:pt x="115" y="113"/>
                  </a:lnTo>
                  <a:lnTo>
                    <a:pt x="115" y="112"/>
                  </a:lnTo>
                  <a:lnTo>
                    <a:pt x="116" y="110"/>
                  </a:lnTo>
                  <a:lnTo>
                    <a:pt x="116" y="109"/>
                  </a:lnTo>
                  <a:lnTo>
                    <a:pt x="116" y="108"/>
                  </a:lnTo>
                  <a:lnTo>
                    <a:pt x="116" y="109"/>
                  </a:lnTo>
                  <a:lnTo>
                    <a:pt x="116" y="108"/>
                  </a:lnTo>
                  <a:lnTo>
                    <a:pt x="116" y="106"/>
                  </a:lnTo>
                  <a:lnTo>
                    <a:pt x="115" y="105"/>
                  </a:lnTo>
                  <a:lnTo>
                    <a:pt x="109" y="105"/>
                  </a:lnTo>
                  <a:lnTo>
                    <a:pt x="109" y="97"/>
                  </a:lnTo>
                  <a:lnTo>
                    <a:pt x="109" y="96"/>
                  </a:lnTo>
                  <a:lnTo>
                    <a:pt x="108" y="96"/>
                  </a:lnTo>
                  <a:lnTo>
                    <a:pt x="106" y="95"/>
                  </a:lnTo>
                  <a:lnTo>
                    <a:pt x="105" y="95"/>
                  </a:lnTo>
                  <a:lnTo>
                    <a:pt x="103" y="95"/>
                  </a:lnTo>
                  <a:lnTo>
                    <a:pt x="102" y="93"/>
                  </a:lnTo>
                  <a:lnTo>
                    <a:pt x="103" y="95"/>
                  </a:lnTo>
                  <a:lnTo>
                    <a:pt x="102" y="95"/>
                  </a:lnTo>
                  <a:lnTo>
                    <a:pt x="100" y="95"/>
                  </a:lnTo>
                  <a:lnTo>
                    <a:pt x="99" y="93"/>
                  </a:lnTo>
                  <a:lnTo>
                    <a:pt x="100" y="93"/>
                  </a:lnTo>
                  <a:lnTo>
                    <a:pt x="102" y="92"/>
                  </a:lnTo>
                  <a:lnTo>
                    <a:pt x="100" y="90"/>
                  </a:lnTo>
                  <a:close/>
                  <a:moveTo>
                    <a:pt x="70" y="93"/>
                  </a:moveTo>
                  <a:lnTo>
                    <a:pt x="92" y="95"/>
                  </a:lnTo>
                  <a:lnTo>
                    <a:pt x="93" y="96"/>
                  </a:lnTo>
                  <a:lnTo>
                    <a:pt x="95" y="96"/>
                  </a:lnTo>
                  <a:lnTo>
                    <a:pt x="96" y="96"/>
                  </a:lnTo>
                  <a:lnTo>
                    <a:pt x="96" y="95"/>
                  </a:lnTo>
                  <a:lnTo>
                    <a:pt x="97" y="96"/>
                  </a:lnTo>
                  <a:lnTo>
                    <a:pt x="99" y="96"/>
                  </a:lnTo>
                  <a:lnTo>
                    <a:pt x="100" y="97"/>
                  </a:lnTo>
                  <a:lnTo>
                    <a:pt x="102" y="99"/>
                  </a:lnTo>
                  <a:lnTo>
                    <a:pt x="103" y="99"/>
                  </a:lnTo>
                  <a:lnTo>
                    <a:pt x="103" y="97"/>
                  </a:lnTo>
                  <a:lnTo>
                    <a:pt x="105" y="105"/>
                  </a:lnTo>
                  <a:lnTo>
                    <a:pt x="105" y="106"/>
                  </a:lnTo>
                  <a:lnTo>
                    <a:pt x="105" y="108"/>
                  </a:lnTo>
                  <a:lnTo>
                    <a:pt x="103" y="108"/>
                  </a:lnTo>
                  <a:lnTo>
                    <a:pt x="102" y="108"/>
                  </a:lnTo>
                  <a:lnTo>
                    <a:pt x="103" y="109"/>
                  </a:lnTo>
                  <a:lnTo>
                    <a:pt x="105" y="109"/>
                  </a:lnTo>
                  <a:lnTo>
                    <a:pt x="106" y="109"/>
                  </a:lnTo>
                  <a:lnTo>
                    <a:pt x="108" y="109"/>
                  </a:lnTo>
                  <a:lnTo>
                    <a:pt x="109" y="109"/>
                  </a:lnTo>
                  <a:lnTo>
                    <a:pt x="110" y="109"/>
                  </a:lnTo>
                  <a:lnTo>
                    <a:pt x="112" y="109"/>
                  </a:lnTo>
                  <a:lnTo>
                    <a:pt x="113" y="109"/>
                  </a:lnTo>
                  <a:lnTo>
                    <a:pt x="113" y="108"/>
                  </a:lnTo>
                  <a:lnTo>
                    <a:pt x="113" y="109"/>
                  </a:lnTo>
                  <a:lnTo>
                    <a:pt x="113" y="110"/>
                  </a:lnTo>
                  <a:lnTo>
                    <a:pt x="112" y="110"/>
                  </a:lnTo>
                  <a:lnTo>
                    <a:pt x="110" y="110"/>
                  </a:lnTo>
                  <a:lnTo>
                    <a:pt x="108" y="115"/>
                  </a:lnTo>
                  <a:lnTo>
                    <a:pt x="109" y="116"/>
                  </a:lnTo>
                  <a:lnTo>
                    <a:pt x="109" y="118"/>
                  </a:lnTo>
                  <a:lnTo>
                    <a:pt x="110" y="118"/>
                  </a:lnTo>
                  <a:lnTo>
                    <a:pt x="112" y="118"/>
                  </a:lnTo>
                  <a:lnTo>
                    <a:pt x="113" y="119"/>
                  </a:lnTo>
                  <a:lnTo>
                    <a:pt x="115" y="119"/>
                  </a:lnTo>
                  <a:lnTo>
                    <a:pt x="115" y="120"/>
                  </a:lnTo>
                  <a:lnTo>
                    <a:pt x="116" y="120"/>
                  </a:lnTo>
                  <a:lnTo>
                    <a:pt x="118" y="122"/>
                  </a:lnTo>
                  <a:lnTo>
                    <a:pt x="118" y="123"/>
                  </a:lnTo>
                  <a:lnTo>
                    <a:pt x="116" y="123"/>
                  </a:lnTo>
                  <a:lnTo>
                    <a:pt x="115" y="122"/>
                  </a:lnTo>
                  <a:lnTo>
                    <a:pt x="113" y="122"/>
                  </a:lnTo>
                  <a:lnTo>
                    <a:pt x="113" y="120"/>
                  </a:lnTo>
                  <a:lnTo>
                    <a:pt x="113" y="122"/>
                  </a:lnTo>
                  <a:lnTo>
                    <a:pt x="112" y="122"/>
                  </a:lnTo>
                  <a:lnTo>
                    <a:pt x="110" y="122"/>
                  </a:lnTo>
                  <a:lnTo>
                    <a:pt x="113" y="128"/>
                  </a:lnTo>
                  <a:lnTo>
                    <a:pt x="113" y="129"/>
                  </a:lnTo>
                  <a:lnTo>
                    <a:pt x="112" y="129"/>
                  </a:lnTo>
                  <a:lnTo>
                    <a:pt x="112" y="130"/>
                  </a:lnTo>
                  <a:lnTo>
                    <a:pt x="110" y="130"/>
                  </a:lnTo>
                  <a:lnTo>
                    <a:pt x="109" y="130"/>
                  </a:lnTo>
                  <a:lnTo>
                    <a:pt x="108" y="130"/>
                  </a:lnTo>
                  <a:lnTo>
                    <a:pt x="106" y="129"/>
                  </a:lnTo>
                  <a:lnTo>
                    <a:pt x="105" y="128"/>
                  </a:lnTo>
                  <a:lnTo>
                    <a:pt x="105" y="129"/>
                  </a:lnTo>
                  <a:lnTo>
                    <a:pt x="103" y="129"/>
                  </a:lnTo>
                  <a:lnTo>
                    <a:pt x="103" y="130"/>
                  </a:lnTo>
                  <a:lnTo>
                    <a:pt x="103" y="132"/>
                  </a:lnTo>
                  <a:lnTo>
                    <a:pt x="105" y="133"/>
                  </a:lnTo>
                  <a:lnTo>
                    <a:pt x="105" y="135"/>
                  </a:lnTo>
                  <a:lnTo>
                    <a:pt x="103" y="135"/>
                  </a:lnTo>
                  <a:lnTo>
                    <a:pt x="102" y="135"/>
                  </a:lnTo>
                  <a:lnTo>
                    <a:pt x="100" y="135"/>
                  </a:lnTo>
                  <a:lnTo>
                    <a:pt x="99" y="135"/>
                  </a:lnTo>
                  <a:lnTo>
                    <a:pt x="97" y="135"/>
                  </a:lnTo>
                  <a:lnTo>
                    <a:pt x="96" y="135"/>
                  </a:lnTo>
                  <a:lnTo>
                    <a:pt x="97" y="136"/>
                  </a:lnTo>
                  <a:lnTo>
                    <a:pt x="96" y="136"/>
                  </a:lnTo>
                  <a:lnTo>
                    <a:pt x="96" y="138"/>
                  </a:lnTo>
                  <a:lnTo>
                    <a:pt x="95" y="138"/>
                  </a:lnTo>
                  <a:lnTo>
                    <a:pt x="95" y="139"/>
                  </a:lnTo>
                  <a:lnTo>
                    <a:pt x="93" y="139"/>
                  </a:lnTo>
                  <a:lnTo>
                    <a:pt x="92" y="138"/>
                  </a:lnTo>
                  <a:lnTo>
                    <a:pt x="90" y="138"/>
                  </a:lnTo>
                  <a:lnTo>
                    <a:pt x="90" y="139"/>
                  </a:lnTo>
                  <a:lnTo>
                    <a:pt x="89" y="139"/>
                  </a:lnTo>
                  <a:lnTo>
                    <a:pt x="87" y="139"/>
                  </a:lnTo>
                  <a:lnTo>
                    <a:pt x="77" y="142"/>
                  </a:lnTo>
                  <a:lnTo>
                    <a:pt x="74" y="136"/>
                  </a:lnTo>
                  <a:lnTo>
                    <a:pt x="74" y="138"/>
                  </a:lnTo>
                  <a:lnTo>
                    <a:pt x="73" y="138"/>
                  </a:lnTo>
                  <a:lnTo>
                    <a:pt x="72" y="138"/>
                  </a:lnTo>
                  <a:lnTo>
                    <a:pt x="72" y="139"/>
                  </a:lnTo>
                  <a:lnTo>
                    <a:pt x="70" y="139"/>
                  </a:lnTo>
                  <a:lnTo>
                    <a:pt x="70" y="138"/>
                  </a:lnTo>
                  <a:lnTo>
                    <a:pt x="70" y="136"/>
                  </a:lnTo>
                  <a:lnTo>
                    <a:pt x="69" y="135"/>
                  </a:lnTo>
                  <a:lnTo>
                    <a:pt x="70" y="135"/>
                  </a:lnTo>
                  <a:lnTo>
                    <a:pt x="70" y="133"/>
                  </a:lnTo>
                  <a:lnTo>
                    <a:pt x="69" y="132"/>
                  </a:lnTo>
                  <a:lnTo>
                    <a:pt x="63" y="130"/>
                  </a:lnTo>
                  <a:lnTo>
                    <a:pt x="63" y="126"/>
                  </a:lnTo>
                  <a:lnTo>
                    <a:pt x="54" y="125"/>
                  </a:lnTo>
                  <a:lnTo>
                    <a:pt x="54" y="123"/>
                  </a:lnTo>
                  <a:lnTo>
                    <a:pt x="54" y="122"/>
                  </a:lnTo>
                  <a:lnTo>
                    <a:pt x="54" y="120"/>
                  </a:lnTo>
                  <a:lnTo>
                    <a:pt x="53" y="119"/>
                  </a:lnTo>
                  <a:lnTo>
                    <a:pt x="53" y="120"/>
                  </a:lnTo>
                  <a:lnTo>
                    <a:pt x="51" y="120"/>
                  </a:lnTo>
                  <a:lnTo>
                    <a:pt x="50" y="119"/>
                  </a:lnTo>
                  <a:lnTo>
                    <a:pt x="54" y="113"/>
                  </a:lnTo>
                  <a:lnTo>
                    <a:pt x="56" y="113"/>
                  </a:lnTo>
                  <a:lnTo>
                    <a:pt x="56" y="112"/>
                  </a:lnTo>
                  <a:lnTo>
                    <a:pt x="54" y="112"/>
                  </a:lnTo>
                  <a:lnTo>
                    <a:pt x="53" y="110"/>
                  </a:lnTo>
                  <a:lnTo>
                    <a:pt x="54" y="110"/>
                  </a:lnTo>
                  <a:lnTo>
                    <a:pt x="54" y="109"/>
                  </a:lnTo>
                  <a:lnTo>
                    <a:pt x="56" y="109"/>
                  </a:lnTo>
                  <a:lnTo>
                    <a:pt x="56" y="108"/>
                  </a:lnTo>
                  <a:lnTo>
                    <a:pt x="56" y="106"/>
                  </a:lnTo>
                  <a:lnTo>
                    <a:pt x="57" y="106"/>
                  </a:lnTo>
                  <a:lnTo>
                    <a:pt x="57" y="105"/>
                  </a:lnTo>
                  <a:lnTo>
                    <a:pt x="56" y="103"/>
                  </a:lnTo>
                  <a:lnTo>
                    <a:pt x="57" y="105"/>
                  </a:lnTo>
                  <a:lnTo>
                    <a:pt x="59" y="105"/>
                  </a:lnTo>
                  <a:lnTo>
                    <a:pt x="60" y="105"/>
                  </a:lnTo>
                  <a:lnTo>
                    <a:pt x="62" y="105"/>
                  </a:lnTo>
                  <a:lnTo>
                    <a:pt x="63" y="105"/>
                  </a:lnTo>
                  <a:lnTo>
                    <a:pt x="64" y="105"/>
                  </a:lnTo>
                  <a:lnTo>
                    <a:pt x="64" y="103"/>
                  </a:lnTo>
                  <a:lnTo>
                    <a:pt x="64" y="102"/>
                  </a:lnTo>
                  <a:lnTo>
                    <a:pt x="64" y="100"/>
                  </a:lnTo>
                  <a:lnTo>
                    <a:pt x="63" y="99"/>
                  </a:lnTo>
                  <a:lnTo>
                    <a:pt x="64" y="97"/>
                  </a:lnTo>
                  <a:lnTo>
                    <a:pt x="66" y="97"/>
                  </a:lnTo>
                  <a:lnTo>
                    <a:pt x="67" y="97"/>
                  </a:lnTo>
                  <a:lnTo>
                    <a:pt x="67" y="96"/>
                  </a:lnTo>
                  <a:lnTo>
                    <a:pt x="70" y="93"/>
                  </a:lnTo>
                  <a:close/>
                  <a:moveTo>
                    <a:pt x="56" y="97"/>
                  </a:moveTo>
                  <a:lnTo>
                    <a:pt x="57" y="99"/>
                  </a:lnTo>
                  <a:lnTo>
                    <a:pt x="57" y="100"/>
                  </a:lnTo>
                  <a:lnTo>
                    <a:pt x="56" y="100"/>
                  </a:lnTo>
                  <a:lnTo>
                    <a:pt x="56" y="99"/>
                  </a:lnTo>
                  <a:lnTo>
                    <a:pt x="56" y="97"/>
                  </a:lnTo>
                  <a:close/>
                  <a:moveTo>
                    <a:pt x="79" y="99"/>
                  </a:moveTo>
                  <a:lnTo>
                    <a:pt x="80" y="100"/>
                  </a:lnTo>
                  <a:lnTo>
                    <a:pt x="82" y="100"/>
                  </a:lnTo>
                  <a:lnTo>
                    <a:pt x="83" y="102"/>
                  </a:lnTo>
                  <a:lnTo>
                    <a:pt x="85" y="102"/>
                  </a:lnTo>
                  <a:lnTo>
                    <a:pt x="85" y="100"/>
                  </a:lnTo>
                  <a:lnTo>
                    <a:pt x="86" y="99"/>
                  </a:lnTo>
                  <a:lnTo>
                    <a:pt x="86" y="100"/>
                  </a:lnTo>
                  <a:lnTo>
                    <a:pt x="86" y="102"/>
                  </a:lnTo>
                  <a:lnTo>
                    <a:pt x="86" y="103"/>
                  </a:lnTo>
                  <a:lnTo>
                    <a:pt x="86" y="105"/>
                  </a:lnTo>
                  <a:lnTo>
                    <a:pt x="85" y="105"/>
                  </a:lnTo>
                  <a:lnTo>
                    <a:pt x="86" y="106"/>
                  </a:lnTo>
                  <a:lnTo>
                    <a:pt x="86" y="108"/>
                  </a:lnTo>
                  <a:lnTo>
                    <a:pt x="87" y="109"/>
                  </a:lnTo>
                  <a:lnTo>
                    <a:pt x="89" y="109"/>
                  </a:lnTo>
                  <a:lnTo>
                    <a:pt x="96" y="108"/>
                  </a:lnTo>
                  <a:lnTo>
                    <a:pt x="96" y="109"/>
                  </a:lnTo>
                  <a:lnTo>
                    <a:pt x="95" y="109"/>
                  </a:lnTo>
                  <a:lnTo>
                    <a:pt x="93" y="109"/>
                  </a:lnTo>
                  <a:lnTo>
                    <a:pt x="90" y="113"/>
                  </a:lnTo>
                  <a:lnTo>
                    <a:pt x="89" y="113"/>
                  </a:lnTo>
                  <a:lnTo>
                    <a:pt x="89" y="112"/>
                  </a:lnTo>
                  <a:lnTo>
                    <a:pt x="87" y="112"/>
                  </a:lnTo>
                  <a:lnTo>
                    <a:pt x="87" y="113"/>
                  </a:lnTo>
                  <a:lnTo>
                    <a:pt x="87" y="112"/>
                  </a:lnTo>
                  <a:lnTo>
                    <a:pt x="87" y="110"/>
                  </a:lnTo>
                  <a:lnTo>
                    <a:pt x="86" y="109"/>
                  </a:lnTo>
                  <a:lnTo>
                    <a:pt x="80" y="105"/>
                  </a:lnTo>
                  <a:lnTo>
                    <a:pt x="80" y="106"/>
                  </a:lnTo>
                  <a:lnTo>
                    <a:pt x="80" y="108"/>
                  </a:lnTo>
                  <a:lnTo>
                    <a:pt x="79" y="108"/>
                  </a:lnTo>
                  <a:lnTo>
                    <a:pt x="77" y="108"/>
                  </a:lnTo>
                  <a:lnTo>
                    <a:pt x="76" y="108"/>
                  </a:lnTo>
                  <a:lnTo>
                    <a:pt x="77" y="109"/>
                  </a:lnTo>
                  <a:lnTo>
                    <a:pt x="77" y="110"/>
                  </a:lnTo>
                  <a:lnTo>
                    <a:pt x="76" y="110"/>
                  </a:lnTo>
                  <a:lnTo>
                    <a:pt x="76" y="112"/>
                  </a:lnTo>
                  <a:lnTo>
                    <a:pt x="74" y="112"/>
                  </a:lnTo>
                  <a:lnTo>
                    <a:pt x="73" y="112"/>
                  </a:lnTo>
                  <a:lnTo>
                    <a:pt x="72" y="112"/>
                  </a:lnTo>
                  <a:lnTo>
                    <a:pt x="70" y="112"/>
                  </a:lnTo>
                  <a:lnTo>
                    <a:pt x="70" y="110"/>
                  </a:lnTo>
                  <a:lnTo>
                    <a:pt x="70" y="109"/>
                  </a:lnTo>
                  <a:lnTo>
                    <a:pt x="70" y="108"/>
                  </a:lnTo>
                  <a:lnTo>
                    <a:pt x="70" y="106"/>
                  </a:lnTo>
                  <a:lnTo>
                    <a:pt x="69" y="106"/>
                  </a:lnTo>
                  <a:lnTo>
                    <a:pt x="67" y="105"/>
                  </a:lnTo>
                  <a:lnTo>
                    <a:pt x="69" y="105"/>
                  </a:lnTo>
                  <a:lnTo>
                    <a:pt x="70" y="106"/>
                  </a:lnTo>
                  <a:lnTo>
                    <a:pt x="72" y="106"/>
                  </a:lnTo>
                  <a:lnTo>
                    <a:pt x="72" y="105"/>
                  </a:lnTo>
                  <a:lnTo>
                    <a:pt x="73" y="106"/>
                  </a:lnTo>
                  <a:lnTo>
                    <a:pt x="74" y="106"/>
                  </a:lnTo>
                  <a:lnTo>
                    <a:pt x="76" y="108"/>
                  </a:lnTo>
                  <a:lnTo>
                    <a:pt x="77" y="108"/>
                  </a:lnTo>
                  <a:lnTo>
                    <a:pt x="77" y="106"/>
                  </a:lnTo>
                  <a:lnTo>
                    <a:pt x="79" y="106"/>
                  </a:lnTo>
                  <a:lnTo>
                    <a:pt x="80" y="106"/>
                  </a:lnTo>
                  <a:lnTo>
                    <a:pt x="80" y="105"/>
                  </a:lnTo>
                  <a:lnTo>
                    <a:pt x="80" y="103"/>
                  </a:lnTo>
                  <a:lnTo>
                    <a:pt x="80" y="102"/>
                  </a:lnTo>
                  <a:lnTo>
                    <a:pt x="80" y="100"/>
                  </a:lnTo>
                  <a:lnTo>
                    <a:pt x="79" y="99"/>
                  </a:lnTo>
                  <a:close/>
                  <a:moveTo>
                    <a:pt x="118" y="115"/>
                  </a:moveTo>
                  <a:lnTo>
                    <a:pt x="119" y="116"/>
                  </a:lnTo>
                  <a:lnTo>
                    <a:pt x="119" y="118"/>
                  </a:lnTo>
                  <a:lnTo>
                    <a:pt x="120" y="118"/>
                  </a:lnTo>
                  <a:lnTo>
                    <a:pt x="120" y="119"/>
                  </a:lnTo>
                  <a:lnTo>
                    <a:pt x="122" y="119"/>
                  </a:lnTo>
                  <a:lnTo>
                    <a:pt x="122" y="120"/>
                  </a:lnTo>
                  <a:lnTo>
                    <a:pt x="122" y="122"/>
                  </a:lnTo>
                  <a:lnTo>
                    <a:pt x="120" y="120"/>
                  </a:lnTo>
                  <a:lnTo>
                    <a:pt x="119" y="119"/>
                  </a:lnTo>
                  <a:lnTo>
                    <a:pt x="118" y="119"/>
                  </a:lnTo>
                  <a:lnTo>
                    <a:pt x="118" y="118"/>
                  </a:lnTo>
                  <a:lnTo>
                    <a:pt x="116" y="116"/>
                  </a:lnTo>
                  <a:lnTo>
                    <a:pt x="118" y="116"/>
                  </a:lnTo>
                  <a:lnTo>
                    <a:pt x="118" y="115"/>
                  </a:lnTo>
                  <a:close/>
                  <a:moveTo>
                    <a:pt x="76" y="118"/>
                  </a:moveTo>
                  <a:lnTo>
                    <a:pt x="77" y="119"/>
                  </a:lnTo>
                  <a:lnTo>
                    <a:pt x="79" y="119"/>
                  </a:lnTo>
                  <a:lnTo>
                    <a:pt x="79" y="120"/>
                  </a:lnTo>
                  <a:lnTo>
                    <a:pt x="80" y="120"/>
                  </a:lnTo>
                  <a:lnTo>
                    <a:pt x="82" y="120"/>
                  </a:lnTo>
                  <a:lnTo>
                    <a:pt x="83" y="120"/>
                  </a:lnTo>
                  <a:lnTo>
                    <a:pt x="85" y="120"/>
                  </a:lnTo>
                  <a:lnTo>
                    <a:pt x="85" y="119"/>
                  </a:lnTo>
                  <a:lnTo>
                    <a:pt x="83" y="122"/>
                  </a:lnTo>
                  <a:lnTo>
                    <a:pt x="85" y="123"/>
                  </a:lnTo>
                  <a:lnTo>
                    <a:pt x="85" y="125"/>
                  </a:lnTo>
                  <a:lnTo>
                    <a:pt x="85" y="126"/>
                  </a:lnTo>
                  <a:lnTo>
                    <a:pt x="83" y="126"/>
                  </a:lnTo>
                  <a:lnTo>
                    <a:pt x="85" y="128"/>
                  </a:lnTo>
                  <a:lnTo>
                    <a:pt x="86" y="128"/>
                  </a:lnTo>
                  <a:lnTo>
                    <a:pt x="87" y="129"/>
                  </a:lnTo>
                  <a:lnTo>
                    <a:pt x="89" y="129"/>
                  </a:lnTo>
                  <a:lnTo>
                    <a:pt x="90" y="129"/>
                  </a:lnTo>
                  <a:lnTo>
                    <a:pt x="90" y="128"/>
                  </a:lnTo>
                  <a:lnTo>
                    <a:pt x="90" y="126"/>
                  </a:lnTo>
                  <a:lnTo>
                    <a:pt x="92" y="128"/>
                  </a:lnTo>
                  <a:lnTo>
                    <a:pt x="90" y="129"/>
                  </a:lnTo>
                  <a:lnTo>
                    <a:pt x="89" y="129"/>
                  </a:lnTo>
                  <a:lnTo>
                    <a:pt x="89" y="130"/>
                  </a:lnTo>
                  <a:lnTo>
                    <a:pt x="87" y="130"/>
                  </a:lnTo>
                  <a:lnTo>
                    <a:pt x="86" y="129"/>
                  </a:lnTo>
                  <a:lnTo>
                    <a:pt x="76" y="128"/>
                  </a:lnTo>
                  <a:lnTo>
                    <a:pt x="74" y="128"/>
                  </a:lnTo>
                  <a:lnTo>
                    <a:pt x="74" y="126"/>
                  </a:lnTo>
                  <a:lnTo>
                    <a:pt x="73" y="126"/>
                  </a:lnTo>
                  <a:lnTo>
                    <a:pt x="73" y="125"/>
                  </a:lnTo>
                  <a:lnTo>
                    <a:pt x="74" y="126"/>
                  </a:lnTo>
                  <a:lnTo>
                    <a:pt x="76" y="128"/>
                  </a:lnTo>
                  <a:lnTo>
                    <a:pt x="83" y="125"/>
                  </a:lnTo>
                  <a:lnTo>
                    <a:pt x="76" y="118"/>
                  </a:lnTo>
                  <a:close/>
                </a:path>
              </a:pathLst>
            </a:custGeom>
            <a:solidFill>
              <a:srgbClr val="FFF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8" name="Freeform 35"/>
            <xdr:cNvSpPr>
              <a:spLocks noChangeArrowheads="1"/>
            </xdr:cNvSpPr>
          </xdr:nvSpPr>
          <xdr:spPr bwMode="auto">
            <a:xfrm>
              <a:off x="782" y="245"/>
              <a:ext cx="137" cy="47"/>
            </a:xfrm>
            <a:custGeom>
              <a:avLst/>
              <a:gdLst>
                <a:gd name="T0" fmla="*/ 6 w 167"/>
                <a:gd name="T1" fmla="*/ 3 h 73"/>
                <a:gd name="T2" fmla="*/ 6 w 167"/>
                <a:gd name="T3" fmla="*/ 2 h 73"/>
                <a:gd name="T4" fmla="*/ 11 w 167"/>
                <a:gd name="T5" fmla="*/ 1 h 73"/>
                <a:gd name="T6" fmla="*/ 17 w 167"/>
                <a:gd name="T7" fmla="*/ 3 h 73"/>
                <a:gd name="T8" fmla="*/ 18 w 167"/>
                <a:gd name="T9" fmla="*/ 5 h 73"/>
                <a:gd name="T10" fmla="*/ 21 w 167"/>
                <a:gd name="T11" fmla="*/ 6 h 73"/>
                <a:gd name="T12" fmla="*/ 25 w 167"/>
                <a:gd name="T13" fmla="*/ 6 h 73"/>
                <a:gd name="T14" fmla="*/ 27 w 167"/>
                <a:gd name="T15" fmla="*/ 7 h 73"/>
                <a:gd name="T16" fmla="*/ 27 w 167"/>
                <a:gd name="T17" fmla="*/ 7 h 73"/>
                <a:gd name="T18" fmla="*/ 27 w 167"/>
                <a:gd name="T19" fmla="*/ 7 h 73"/>
                <a:gd name="T20" fmla="*/ 27 w 167"/>
                <a:gd name="T21" fmla="*/ 7 h 73"/>
                <a:gd name="T22" fmla="*/ 27 w 167"/>
                <a:gd name="T23" fmla="*/ 7 h 73"/>
                <a:gd name="T24" fmla="*/ 31 w 167"/>
                <a:gd name="T25" fmla="*/ 7 h 73"/>
                <a:gd name="T26" fmla="*/ 33 w 167"/>
                <a:gd name="T27" fmla="*/ 8 h 73"/>
                <a:gd name="T28" fmla="*/ 36 w 167"/>
                <a:gd name="T29" fmla="*/ 10 h 73"/>
                <a:gd name="T30" fmla="*/ 39 w 167"/>
                <a:gd name="T31" fmla="*/ 10 h 73"/>
                <a:gd name="T32" fmla="*/ 43 w 167"/>
                <a:gd name="T33" fmla="*/ 12 h 73"/>
                <a:gd name="T34" fmla="*/ 48 w 167"/>
                <a:gd name="T35" fmla="*/ 15 h 73"/>
                <a:gd name="T36" fmla="*/ 51 w 167"/>
                <a:gd name="T37" fmla="*/ 15 h 73"/>
                <a:gd name="T38" fmla="*/ 53 w 167"/>
                <a:gd name="T39" fmla="*/ 15 h 73"/>
                <a:gd name="T40" fmla="*/ 53 w 167"/>
                <a:gd name="T41" fmla="*/ 17 h 73"/>
                <a:gd name="T42" fmla="*/ 53 w 167"/>
                <a:gd name="T43" fmla="*/ 19 h 73"/>
                <a:gd name="T44" fmla="*/ 51 w 167"/>
                <a:gd name="T45" fmla="*/ 19 h 73"/>
                <a:gd name="T46" fmla="*/ 49 w 167"/>
                <a:gd name="T47" fmla="*/ 19 h 73"/>
                <a:gd name="T48" fmla="*/ 46 w 167"/>
                <a:gd name="T49" fmla="*/ 22 h 73"/>
                <a:gd name="T50" fmla="*/ 45 w 167"/>
                <a:gd name="T51" fmla="*/ 26 h 73"/>
                <a:gd name="T52" fmla="*/ 43 w 167"/>
                <a:gd name="T53" fmla="*/ 23 h 73"/>
                <a:gd name="T54" fmla="*/ 41 w 167"/>
                <a:gd name="T55" fmla="*/ 19 h 73"/>
                <a:gd name="T56" fmla="*/ 37 w 167"/>
                <a:gd name="T57" fmla="*/ 19 h 73"/>
                <a:gd name="T58" fmla="*/ 31 w 167"/>
                <a:gd name="T59" fmla="*/ 19 h 73"/>
                <a:gd name="T60" fmla="*/ 26 w 167"/>
                <a:gd name="T61" fmla="*/ 19 h 73"/>
                <a:gd name="T62" fmla="*/ 29 w 167"/>
                <a:gd name="T63" fmla="*/ 17 h 73"/>
                <a:gd name="T64" fmla="*/ 29 w 167"/>
                <a:gd name="T65" fmla="*/ 15 h 73"/>
                <a:gd name="T66" fmla="*/ 27 w 167"/>
                <a:gd name="T67" fmla="*/ 13 h 73"/>
                <a:gd name="T68" fmla="*/ 23 w 167"/>
                <a:gd name="T69" fmla="*/ 12 h 73"/>
                <a:gd name="T70" fmla="*/ 18 w 167"/>
                <a:gd name="T71" fmla="*/ 12 h 73"/>
                <a:gd name="T72" fmla="*/ 14 w 167"/>
                <a:gd name="T73" fmla="*/ 12 h 73"/>
                <a:gd name="T74" fmla="*/ 14 w 167"/>
                <a:gd name="T75" fmla="*/ 12 h 73"/>
                <a:gd name="T76" fmla="*/ 14 w 167"/>
                <a:gd name="T77" fmla="*/ 12 h 73"/>
                <a:gd name="T78" fmla="*/ 14 w 167"/>
                <a:gd name="T79" fmla="*/ 12 h 73"/>
                <a:gd name="T80" fmla="*/ 9 w 167"/>
                <a:gd name="T81" fmla="*/ 15 h 73"/>
                <a:gd name="T82" fmla="*/ 5 w 167"/>
                <a:gd name="T83" fmla="*/ 15 h 73"/>
                <a:gd name="T84" fmla="*/ 5 w 167"/>
                <a:gd name="T85" fmla="*/ 13 h 73"/>
                <a:gd name="T86" fmla="*/ 9 w 167"/>
                <a:gd name="T87" fmla="*/ 10 h 73"/>
                <a:gd name="T88" fmla="*/ 4 w 167"/>
                <a:gd name="T89" fmla="*/ 10 h 73"/>
                <a:gd name="T90" fmla="*/ 0 w 167"/>
                <a:gd name="T91" fmla="*/ 9 h 73"/>
                <a:gd name="T92" fmla="*/ 2 w 167"/>
                <a:gd name="T93" fmla="*/ 7 h 73"/>
                <a:gd name="T94" fmla="*/ 7 w 167"/>
                <a:gd name="T95" fmla="*/ 6 h 73"/>
                <a:gd name="T96" fmla="*/ 0 w 167"/>
                <a:gd name="T97" fmla="*/ 0 h 73"/>
                <a:gd name="T98" fmla="*/ 167 w 167"/>
                <a:gd name="T99" fmla="*/ 73 h 7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T96" t="T97" r="T98" b="T99"/>
              <a:pathLst>
                <a:path w="167" h="73">
                  <a:moveTo>
                    <a:pt x="32" y="17"/>
                  </a:moveTo>
                  <a:lnTo>
                    <a:pt x="23" y="14"/>
                  </a:lnTo>
                  <a:lnTo>
                    <a:pt x="17" y="10"/>
                  </a:lnTo>
                  <a:lnTo>
                    <a:pt x="14" y="7"/>
                  </a:lnTo>
                  <a:lnTo>
                    <a:pt x="14" y="4"/>
                  </a:lnTo>
                  <a:lnTo>
                    <a:pt x="17" y="2"/>
                  </a:lnTo>
                  <a:lnTo>
                    <a:pt x="21" y="1"/>
                  </a:lnTo>
                  <a:lnTo>
                    <a:pt x="27" y="0"/>
                  </a:lnTo>
                  <a:lnTo>
                    <a:pt x="34" y="1"/>
                  </a:lnTo>
                  <a:lnTo>
                    <a:pt x="40" y="2"/>
                  </a:lnTo>
                  <a:lnTo>
                    <a:pt x="47" y="5"/>
                  </a:lnTo>
                  <a:lnTo>
                    <a:pt x="52" y="10"/>
                  </a:lnTo>
                  <a:lnTo>
                    <a:pt x="56" y="14"/>
                  </a:lnTo>
                  <a:lnTo>
                    <a:pt x="57" y="15"/>
                  </a:lnTo>
                  <a:lnTo>
                    <a:pt x="59" y="15"/>
                  </a:lnTo>
                  <a:lnTo>
                    <a:pt x="62" y="15"/>
                  </a:lnTo>
                  <a:lnTo>
                    <a:pt x="65" y="17"/>
                  </a:lnTo>
                  <a:lnTo>
                    <a:pt x="67" y="17"/>
                  </a:lnTo>
                  <a:lnTo>
                    <a:pt x="72" y="18"/>
                  </a:lnTo>
                  <a:lnTo>
                    <a:pt x="75" y="18"/>
                  </a:lnTo>
                  <a:lnTo>
                    <a:pt x="77" y="18"/>
                  </a:lnTo>
                  <a:lnTo>
                    <a:pt x="80" y="20"/>
                  </a:lnTo>
                  <a:lnTo>
                    <a:pt x="83" y="20"/>
                  </a:lnTo>
                  <a:lnTo>
                    <a:pt x="85" y="20"/>
                  </a:lnTo>
                  <a:lnTo>
                    <a:pt x="86" y="21"/>
                  </a:lnTo>
                  <a:lnTo>
                    <a:pt x="85" y="20"/>
                  </a:lnTo>
                  <a:lnTo>
                    <a:pt x="90" y="21"/>
                  </a:lnTo>
                  <a:lnTo>
                    <a:pt x="95" y="21"/>
                  </a:lnTo>
                  <a:lnTo>
                    <a:pt x="98" y="23"/>
                  </a:lnTo>
                  <a:lnTo>
                    <a:pt x="100" y="23"/>
                  </a:lnTo>
                  <a:lnTo>
                    <a:pt x="103" y="24"/>
                  </a:lnTo>
                  <a:lnTo>
                    <a:pt x="106" y="24"/>
                  </a:lnTo>
                  <a:lnTo>
                    <a:pt x="109" y="25"/>
                  </a:lnTo>
                  <a:lnTo>
                    <a:pt x="112" y="27"/>
                  </a:lnTo>
                  <a:lnTo>
                    <a:pt x="115" y="27"/>
                  </a:lnTo>
                  <a:lnTo>
                    <a:pt x="118" y="28"/>
                  </a:lnTo>
                  <a:lnTo>
                    <a:pt x="121" y="30"/>
                  </a:lnTo>
                  <a:lnTo>
                    <a:pt x="125" y="31"/>
                  </a:lnTo>
                  <a:lnTo>
                    <a:pt x="131" y="36"/>
                  </a:lnTo>
                  <a:lnTo>
                    <a:pt x="135" y="37"/>
                  </a:lnTo>
                  <a:lnTo>
                    <a:pt x="139" y="40"/>
                  </a:lnTo>
                  <a:lnTo>
                    <a:pt x="144" y="41"/>
                  </a:lnTo>
                  <a:lnTo>
                    <a:pt x="148" y="41"/>
                  </a:lnTo>
                  <a:lnTo>
                    <a:pt x="151" y="43"/>
                  </a:lnTo>
                  <a:lnTo>
                    <a:pt x="155" y="43"/>
                  </a:lnTo>
                  <a:lnTo>
                    <a:pt x="158" y="43"/>
                  </a:lnTo>
                  <a:lnTo>
                    <a:pt x="161" y="43"/>
                  </a:lnTo>
                  <a:lnTo>
                    <a:pt x="162" y="43"/>
                  </a:lnTo>
                  <a:lnTo>
                    <a:pt x="165" y="44"/>
                  </a:lnTo>
                  <a:lnTo>
                    <a:pt x="167" y="47"/>
                  </a:lnTo>
                  <a:lnTo>
                    <a:pt x="167" y="48"/>
                  </a:lnTo>
                  <a:lnTo>
                    <a:pt x="167" y="50"/>
                  </a:lnTo>
                  <a:lnTo>
                    <a:pt x="167" y="51"/>
                  </a:lnTo>
                  <a:lnTo>
                    <a:pt x="165" y="53"/>
                  </a:lnTo>
                  <a:lnTo>
                    <a:pt x="164" y="53"/>
                  </a:lnTo>
                  <a:lnTo>
                    <a:pt x="162" y="53"/>
                  </a:lnTo>
                  <a:lnTo>
                    <a:pt x="159" y="53"/>
                  </a:lnTo>
                  <a:lnTo>
                    <a:pt x="157" y="53"/>
                  </a:lnTo>
                  <a:lnTo>
                    <a:pt x="154" y="53"/>
                  </a:lnTo>
                  <a:lnTo>
                    <a:pt x="151" y="53"/>
                  </a:lnTo>
                  <a:lnTo>
                    <a:pt x="146" y="51"/>
                  </a:lnTo>
                  <a:lnTo>
                    <a:pt x="148" y="59"/>
                  </a:lnTo>
                  <a:lnTo>
                    <a:pt x="146" y="64"/>
                  </a:lnTo>
                  <a:lnTo>
                    <a:pt x="146" y="69"/>
                  </a:lnTo>
                  <a:lnTo>
                    <a:pt x="145" y="71"/>
                  </a:lnTo>
                  <a:lnTo>
                    <a:pt x="142" y="73"/>
                  </a:lnTo>
                  <a:lnTo>
                    <a:pt x="141" y="73"/>
                  </a:lnTo>
                  <a:lnTo>
                    <a:pt x="138" y="71"/>
                  </a:lnTo>
                  <a:lnTo>
                    <a:pt x="135" y="69"/>
                  </a:lnTo>
                  <a:lnTo>
                    <a:pt x="134" y="66"/>
                  </a:lnTo>
                  <a:lnTo>
                    <a:pt x="131" y="61"/>
                  </a:lnTo>
                  <a:lnTo>
                    <a:pt x="129" y="57"/>
                  </a:lnTo>
                  <a:lnTo>
                    <a:pt x="126" y="50"/>
                  </a:lnTo>
                  <a:lnTo>
                    <a:pt x="122" y="51"/>
                  </a:lnTo>
                  <a:lnTo>
                    <a:pt x="116" y="53"/>
                  </a:lnTo>
                  <a:lnTo>
                    <a:pt x="111" y="54"/>
                  </a:lnTo>
                  <a:lnTo>
                    <a:pt x="103" y="54"/>
                  </a:lnTo>
                  <a:lnTo>
                    <a:pt x="98" y="56"/>
                  </a:lnTo>
                  <a:lnTo>
                    <a:pt x="92" y="56"/>
                  </a:lnTo>
                  <a:lnTo>
                    <a:pt x="86" y="56"/>
                  </a:lnTo>
                  <a:lnTo>
                    <a:pt x="83" y="54"/>
                  </a:lnTo>
                  <a:lnTo>
                    <a:pt x="83" y="53"/>
                  </a:lnTo>
                  <a:lnTo>
                    <a:pt x="85" y="51"/>
                  </a:lnTo>
                  <a:lnTo>
                    <a:pt x="90" y="48"/>
                  </a:lnTo>
                  <a:lnTo>
                    <a:pt x="99" y="43"/>
                  </a:lnTo>
                  <a:lnTo>
                    <a:pt x="96" y="43"/>
                  </a:lnTo>
                  <a:lnTo>
                    <a:pt x="93" y="41"/>
                  </a:lnTo>
                  <a:lnTo>
                    <a:pt x="90" y="41"/>
                  </a:lnTo>
                  <a:lnTo>
                    <a:pt x="88" y="40"/>
                  </a:lnTo>
                  <a:lnTo>
                    <a:pt x="85" y="38"/>
                  </a:lnTo>
                  <a:lnTo>
                    <a:pt x="80" y="38"/>
                  </a:lnTo>
                  <a:lnTo>
                    <a:pt x="77" y="37"/>
                  </a:lnTo>
                  <a:lnTo>
                    <a:pt x="73" y="36"/>
                  </a:lnTo>
                  <a:lnTo>
                    <a:pt x="67" y="36"/>
                  </a:lnTo>
                  <a:lnTo>
                    <a:pt x="62" y="36"/>
                  </a:lnTo>
                  <a:lnTo>
                    <a:pt x="56" y="36"/>
                  </a:lnTo>
                  <a:lnTo>
                    <a:pt x="47" y="36"/>
                  </a:lnTo>
                  <a:lnTo>
                    <a:pt x="47" y="37"/>
                  </a:lnTo>
                  <a:lnTo>
                    <a:pt x="46" y="37"/>
                  </a:lnTo>
                  <a:lnTo>
                    <a:pt x="44" y="37"/>
                  </a:lnTo>
                  <a:lnTo>
                    <a:pt x="43" y="37"/>
                  </a:lnTo>
                  <a:lnTo>
                    <a:pt x="42" y="37"/>
                  </a:lnTo>
                  <a:lnTo>
                    <a:pt x="40" y="36"/>
                  </a:lnTo>
                  <a:lnTo>
                    <a:pt x="34" y="40"/>
                  </a:lnTo>
                  <a:lnTo>
                    <a:pt x="29" y="41"/>
                  </a:lnTo>
                  <a:lnTo>
                    <a:pt x="23" y="43"/>
                  </a:lnTo>
                  <a:lnTo>
                    <a:pt x="20" y="43"/>
                  </a:lnTo>
                  <a:lnTo>
                    <a:pt x="16" y="43"/>
                  </a:lnTo>
                  <a:lnTo>
                    <a:pt x="14" y="41"/>
                  </a:lnTo>
                  <a:lnTo>
                    <a:pt x="14" y="40"/>
                  </a:lnTo>
                  <a:lnTo>
                    <a:pt x="14" y="38"/>
                  </a:lnTo>
                  <a:lnTo>
                    <a:pt x="16" y="36"/>
                  </a:lnTo>
                  <a:lnTo>
                    <a:pt x="20" y="33"/>
                  </a:lnTo>
                  <a:lnTo>
                    <a:pt x="26" y="30"/>
                  </a:lnTo>
                  <a:lnTo>
                    <a:pt x="32" y="27"/>
                  </a:lnTo>
                  <a:lnTo>
                    <a:pt x="21" y="28"/>
                  </a:lnTo>
                  <a:lnTo>
                    <a:pt x="13" y="28"/>
                  </a:lnTo>
                  <a:lnTo>
                    <a:pt x="7" y="28"/>
                  </a:lnTo>
                  <a:lnTo>
                    <a:pt x="3" y="27"/>
                  </a:lnTo>
                  <a:lnTo>
                    <a:pt x="0" y="25"/>
                  </a:lnTo>
                  <a:lnTo>
                    <a:pt x="0" y="24"/>
                  </a:lnTo>
                  <a:lnTo>
                    <a:pt x="1" y="23"/>
                  </a:lnTo>
                  <a:lnTo>
                    <a:pt x="4" y="21"/>
                  </a:lnTo>
                  <a:lnTo>
                    <a:pt x="10" y="20"/>
                  </a:lnTo>
                  <a:lnTo>
                    <a:pt x="16" y="18"/>
                  </a:lnTo>
                  <a:lnTo>
                    <a:pt x="23" y="17"/>
                  </a:lnTo>
                  <a:lnTo>
                    <a:pt x="32" y="17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9" name="Freeform 36"/>
            <xdr:cNvSpPr>
              <a:spLocks noChangeArrowheads="1"/>
            </xdr:cNvSpPr>
          </xdr:nvSpPr>
          <xdr:spPr bwMode="auto">
            <a:xfrm>
              <a:off x="782" y="245"/>
              <a:ext cx="137" cy="47"/>
            </a:xfrm>
            <a:custGeom>
              <a:avLst/>
              <a:gdLst>
                <a:gd name="T0" fmla="*/ 6 w 167"/>
                <a:gd name="T1" fmla="*/ 3 h 73"/>
                <a:gd name="T2" fmla="*/ 6 w 167"/>
                <a:gd name="T3" fmla="*/ 2 h 73"/>
                <a:gd name="T4" fmla="*/ 11 w 167"/>
                <a:gd name="T5" fmla="*/ 1 h 73"/>
                <a:gd name="T6" fmla="*/ 17 w 167"/>
                <a:gd name="T7" fmla="*/ 3 h 73"/>
                <a:gd name="T8" fmla="*/ 18 w 167"/>
                <a:gd name="T9" fmla="*/ 5 h 73"/>
                <a:gd name="T10" fmla="*/ 21 w 167"/>
                <a:gd name="T11" fmla="*/ 6 h 73"/>
                <a:gd name="T12" fmla="*/ 25 w 167"/>
                <a:gd name="T13" fmla="*/ 6 h 73"/>
                <a:gd name="T14" fmla="*/ 27 w 167"/>
                <a:gd name="T15" fmla="*/ 7 h 73"/>
                <a:gd name="T16" fmla="*/ 27 w 167"/>
                <a:gd name="T17" fmla="*/ 7 h 73"/>
                <a:gd name="T18" fmla="*/ 27 w 167"/>
                <a:gd name="T19" fmla="*/ 7 h 73"/>
                <a:gd name="T20" fmla="*/ 27 w 167"/>
                <a:gd name="T21" fmla="*/ 7 h 73"/>
                <a:gd name="T22" fmla="*/ 27 w 167"/>
                <a:gd name="T23" fmla="*/ 7 h 73"/>
                <a:gd name="T24" fmla="*/ 31 w 167"/>
                <a:gd name="T25" fmla="*/ 7 h 73"/>
                <a:gd name="T26" fmla="*/ 33 w 167"/>
                <a:gd name="T27" fmla="*/ 8 h 73"/>
                <a:gd name="T28" fmla="*/ 36 w 167"/>
                <a:gd name="T29" fmla="*/ 10 h 73"/>
                <a:gd name="T30" fmla="*/ 39 w 167"/>
                <a:gd name="T31" fmla="*/ 10 h 73"/>
                <a:gd name="T32" fmla="*/ 43 w 167"/>
                <a:gd name="T33" fmla="*/ 12 h 73"/>
                <a:gd name="T34" fmla="*/ 48 w 167"/>
                <a:gd name="T35" fmla="*/ 15 h 73"/>
                <a:gd name="T36" fmla="*/ 51 w 167"/>
                <a:gd name="T37" fmla="*/ 15 h 73"/>
                <a:gd name="T38" fmla="*/ 53 w 167"/>
                <a:gd name="T39" fmla="*/ 15 h 73"/>
                <a:gd name="T40" fmla="*/ 53 w 167"/>
                <a:gd name="T41" fmla="*/ 17 h 73"/>
                <a:gd name="T42" fmla="*/ 53 w 167"/>
                <a:gd name="T43" fmla="*/ 19 h 73"/>
                <a:gd name="T44" fmla="*/ 51 w 167"/>
                <a:gd name="T45" fmla="*/ 19 h 73"/>
                <a:gd name="T46" fmla="*/ 49 w 167"/>
                <a:gd name="T47" fmla="*/ 19 h 73"/>
                <a:gd name="T48" fmla="*/ 46 w 167"/>
                <a:gd name="T49" fmla="*/ 22 h 73"/>
                <a:gd name="T50" fmla="*/ 45 w 167"/>
                <a:gd name="T51" fmla="*/ 26 h 73"/>
                <a:gd name="T52" fmla="*/ 43 w 167"/>
                <a:gd name="T53" fmla="*/ 23 h 73"/>
                <a:gd name="T54" fmla="*/ 41 w 167"/>
                <a:gd name="T55" fmla="*/ 19 h 73"/>
                <a:gd name="T56" fmla="*/ 37 w 167"/>
                <a:gd name="T57" fmla="*/ 19 h 73"/>
                <a:gd name="T58" fmla="*/ 31 w 167"/>
                <a:gd name="T59" fmla="*/ 19 h 73"/>
                <a:gd name="T60" fmla="*/ 26 w 167"/>
                <a:gd name="T61" fmla="*/ 19 h 73"/>
                <a:gd name="T62" fmla="*/ 29 w 167"/>
                <a:gd name="T63" fmla="*/ 17 h 73"/>
                <a:gd name="T64" fmla="*/ 29 w 167"/>
                <a:gd name="T65" fmla="*/ 15 h 73"/>
                <a:gd name="T66" fmla="*/ 27 w 167"/>
                <a:gd name="T67" fmla="*/ 13 h 73"/>
                <a:gd name="T68" fmla="*/ 23 w 167"/>
                <a:gd name="T69" fmla="*/ 12 h 73"/>
                <a:gd name="T70" fmla="*/ 18 w 167"/>
                <a:gd name="T71" fmla="*/ 12 h 73"/>
                <a:gd name="T72" fmla="*/ 14 w 167"/>
                <a:gd name="T73" fmla="*/ 12 h 73"/>
                <a:gd name="T74" fmla="*/ 14 w 167"/>
                <a:gd name="T75" fmla="*/ 12 h 73"/>
                <a:gd name="T76" fmla="*/ 14 w 167"/>
                <a:gd name="T77" fmla="*/ 12 h 73"/>
                <a:gd name="T78" fmla="*/ 14 w 167"/>
                <a:gd name="T79" fmla="*/ 12 h 73"/>
                <a:gd name="T80" fmla="*/ 9 w 167"/>
                <a:gd name="T81" fmla="*/ 15 h 73"/>
                <a:gd name="T82" fmla="*/ 5 w 167"/>
                <a:gd name="T83" fmla="*/ 15 h 73"/>
                <a:gd name="T84" fmla="*/ 5 w 167"/>
                <a:gd name="T85" fmla="*/ 13 h 73"/>
                <a:gd name="T86" fmla="*/ 9 w 167"/>
                <a:gd name="T87" fmla="*/ 10 h 73"/>
                <a:gd name="T88" fmla="*/ 4 w 167"/>
                <a:gd name="T89" fmla="*/ 10 h 73"/>
                <a:gd name="T90" fmla="*/ 0 w 167"/>
                <a:gd name="T91" fmla="*/ 9 h 73"/>
                <a:gd name="T92" fmla="*/ 2 w 167"/>
                <a:gd name="T93" fmla="*/ 7 h 73"/>
                <a:gd name="T94" fmla="*/ 7 w 167"/>
                <a:gd name="T95" fmla="*/ 6 h 73"/>
                <a:gd name="T96" fmla="*/ 0 w 167"/>
                <a:gd name="T97" fmla="*/ 0 h 73"/>
                <a:gd name="T98" fmla="*/ 167 w 167"/>
                <a:gd name="T99" fmla="*/ 73 h 7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T96" t="T97" r="T98" b="T99"/>
              <a:pathLst>
                <a:path w="167" h="73">
                  <a:moveTo>
                    <a:pt x="32" y="17"/>
                  </a:moveTo>
                  <a:lnTo>
                    <a:pt x="23" y="14"/>
                  </a:lnTo>
                  <a:lnTo>
                    <a:pt x="17" y="10"/>
                  </a:lnTo>
                  <a:lnTo>
                    <a:pt x="14" y="7"/>
                  </a:lnTo>
                  <a:lnTo>
                    <a:pt x="14" y="4"/>
                  </a:lnTo>
                  <a:lnTo>
                    <a:pt x="17" y="2"/>
                  </a:lnTo>
                  <a:lnTo>
                    <a:pt x="21" y="1"/>
                  </a:lnTo>
                  <a:lnTo>
                    <a:pt x="27" y="0"/>
                  </a:lnTo>
                  <a:lnTo>
                    <a:pt x="34" y="1"/>
                  </a:lnTo>
                  <a:lnTo>
                    <a:pt x="40" y="2"/>
                  </a:lnTo>
                  <a:lnTo>
                    <a:pt x="47" y="5"/>
                  </a:lnTo>
                  <a:lnTo>
                    <a:pt x="52" y="10"/>
                  </a:lnTo>
                  <a:lnTo>
                    <a:pt x="56" y="14"/>
                  </a:lnTo>
                  <a:lnTo>
                    <a:pt x="57" y="15"/>
                  </a:lnTo>
                  <a:lnTo>
                    <a:pt x="59" y="15"/>
                  </a:lnTo>
                  <a:lnTo>
                    <a:pt x="62" y="15"/>
                  </a:lnTo>
                  <a:lnTo>
                    <a:pt x="65" y="17"/>
                  </a:lnTo>
                  <a:lnTo>
                    <a:pt x="67" y="17"/>
                  </a:lnTo>
                  <a:lnTo>
                    <a:pt x="72" y="18"/>
                  </a:lnTo>
                  <a:lnTo>
                    <a:pt x="75" y="18"/>
                  </a:lnTo>
                  <a:lnTo>
                    <a:pt x="77" y="18"/>
                  </a:lnTo>
                  <a:lnTo>
                    <a:pt x="80" y="20"/>
                  </a:lnTo>
                  <a:lnTo>
                    <a:pt x="83" y="20"/>
                  </a:lnTo>
                  <a:lnTo>
                    <a:pt x="85" y="20"/>
                  </a:lnTo>
                  <a:lnTo>
                    <a:pt x="86" y="21"/>
                  </a:lnTo>
                  <a:lnTo>
                    <a:pt x="85" y="20"/>
                  </a:lnTo>
                  <a:lnTo>
                    <a:pt x="90" y="21"/>
                  </a:lnTo>
                  <a:lnTo>
                    <a:pt x="95" y="21"/>
                  </a:lnTo>
                  <a:lnTo>
                    <a:pt x="98" y="23"/>
                  </a:lnTo>
                  <a:lnTo>
                    <a:pt x="100" y="23"/>
                  </a:lnTo>
                  <a:lnTo>
                    <a:pt x="103" y="24"/>
                  </a:lnTo>
                  <a:lnTo>
                    <a:pt x="106" y="24"/>
                  </a:lnTo>
                  <a:lnTo>
                    <a:pt x="109" y="25"/>
                  </a:lnTo>
                  <a:lnTo>
                    <a:pt x="112" y="27"/>
                  </a:lnTo>
                  <a:lnTo>
                    <a:pt x="115" y="27"/>
                  </a:lnTo>
                  <a:lnTo>
                    <a:pt x="118" y="28"/>
                  </a:lnTo>
                  <a:lnTo>
                    <a:pt x="121" y="30"/>
                  </a:lnTo>
                  <a:lnTo>
                    <a:pt x="125" y="31"/>
                  </a:lnTo>
                  <a:lnTo>
                    <a:pt x="131" y="36"/>
                  </a:lnTo>
                  <a:lnTo>
                    <a:pt x="135" y="37"/>
                  </a:lnTo>
                  <a:lnTo>
                    <a:pt x="139" y="40"/>
                  </a:lnTo>
                  <a:lnTo>
                    <a:pt x="144" y="41"/>
                  </a:lnTo>
                  <a:lnTo>
                    <a:pt x="148" y="41"/>
                  </a:lnTo>
                  <a:lnTo>
                    <a:pt x="151" y="43"/>
                  </a:lnTo>
                  <a:lnTo>
                    <a:pt x="155" y="43"/>
                  </a:lnTo>
                  <a:lnTo>
                    <a:pt x="158" y="43"/>
                  </a:lnTo>
                  <a:lnTo>
                    <a:pt x="161" y="43"/>
                  </a:lnTo>
                  <a:lnTo>
                    <a:pt x="162" y="43"/>
                  </a:lnTo>
                  <a:lnTo>
                    <a:pt x="165" y="44"/>
                  </a:lnTo>
                  <a:lnTo>
                    <a:pt x="167" y="47"/>
                  </a:lnTo>
                  <a:lnTo>
                    <a:pt x="167" y="48"/>
                  </a:lnTo>
                  <a:lnTo>
                    <a:pt x="167" y="50"/>
                  </a:lnTo>
                  <a:lnTo>
                    <a:pt x="167" y="51"/>
                  </a:lnTo>
                  <a:lnTo>
                    <a:pt x="165" y="53"/>
                  </a:lnTo>
                  <a:lnTo>
                    <a:pt x="164" y="53"/>
                  </a:lnTo>
                  <a:lnTo>
                    <a:pt x="162" y="53"/>
                  </a:lnTo>
                  <a:lnTo>
                    <a:pt x="159" y="53"/>
                  </a:lnTo>
                  <a:lnTo>
                    <a:pt x="157" y="53"/>
                  </a:lnTo>
                  <a:lnTo>
                    <a:pt x="154" y="53"/>
                  </a:lnTo>
                  <a:lnTo>
                    <a:pt x="151" y="53"/>
                  </a:lnTo>
                  <a:lnTo>
                    <a:pt x="146" y="51"/>
                  </a:lnTo>
                  <a:lnTo>
                    <a:pt x="148" y="59"/>
                  </a:lnTo>
                  <a:lnTo>
                    <a:pt x="146" y="64"/>
                  </a:lnTo>
                  <a:lnTo>
                    <a:pt x="146" y="69"/>
                  </a:lnTo>
                  <a:lnTo>
                    <a:pt x="145" y="71"/>
                  </a:lnTo>
                  <a:lnTo>
                    <a:pt x="142" y="73"/>
                  </a:lnTo>
                  <a:lnTo>
                    <a:pt x="141" y="73"/>
                  </a:lnTo>
                  <a:lnTo>
                    <a:pt x="138" y="71"/>
                  </a:lnTo>
                  <a:lnTo>
                    <a:pt x="135" y="69"/>
                  </a:lnTo>
                  <a:lnTo>
                    <a:pt x="134" y="66"/>
                  </a:lnTo>
                  <a:lnTo>
                    <a:pt x="131" y="61"/>
                  </a:lnTo>
                  <a:lnTo>
                    <a:pt x="129" y="57"/>
                  </a:lnTo>
                  <a:lnTo>
                    <a:pt x="126" y="50"/>
                  </a:lnTo>
                  <a:lnTo>
                    <a:pt x="122" y="51"/>
                  </a:lnTo>
                  <a:lnTo>
                    <a:pt x="116" y="53"/>
                  </a:lnTo>
                  <a:lnTo>
                    <a:pt x="111" y="54"/>
                  </a:lnTo>
                  <a:lnTo>
                    <a:pt x="103" y="54"/>
                  </a:lnTo>
                  <a:lnTo>
                    <a:pt x="98" y="56"/>
                  </a:lnTo>
                  <a:lnTo>
                    <a:pt x="92" y="56"/>
                  </a:lnTo>
                  <a:lnTo>
                    <a:pt x="86" y="56"/>
                  </a:lnTo>
                  <a:lnTo>
                    <a:pt x="83" y="54"/>
                  </a:lnTo>
                  <a:lnTo>
                    <a:pt x="83" y="53"/>
                  </a:lnTo>
                  <a:lnTo>
                    <a:pt x="85" y="51"/>
                  </a:lnTo>
                  <a:lnTo>
                    <a:pt x="90" y="48"/>
                  </a:lnTo>
                  <a:lnTo>
                    <a:pt x="99" y="43"/>
                  </a:lnTo>
                  <a:lnTo>
                    <a:pt x="96" y="43"/>
                  </a:lnTo>
                  <a:lnTo>
                    <a:pt x="93" y="41"/>
                  </a:lnTo>
                  <a:lnTo>
                    <a:pt x="90" y="41"/>
                  </a:lnTo>
                  <a:lnTo>
                    <a:pt x="88" y="40"/>
                  </a:lnTo>
                  <a:lnTo>
                    <a:pt x="85" y="38"/>
                  </a:lnTo>
                  <a:lnTo>
                    <a:pt x="80" y="38"/>
                  </a:lnTo>
                  <a:lnTo>
                    <a:pt x="77" y="37"/>
                  </a:lnTo>
                  <a:lnTo>
                    <a:pt x="73" y="36"/>
                  </a:lnTo>
                  <a:lnTo>
                    <a:pt x="67" y="36"/>
                  </a:lnTo>
                  <a:lnTo>
                    <a:pt x="62" y="36"/>
                  </a:lnTo>
                  <a:lnTo>
                    <a:pt x="56" y="36"/>
                  </a:lnTo>
                  <a:lnTo>
                    <a:pt x="47" y="36"/>
                  </a:lnTo>
                  <a:lnTo>
                    <a:pt x="47" y="37"/>
                  </a:lnTo>
                  <a:lnTo>
                    <a:pt x="46" y="37"/>
                  </a:lnTo>
                  <a:lnTo>
                    <a:pt x="44" y="37"/>
                  </a:lnTo>
                  <a:lnTo>
                    <a:pt x="43" y="37"/>
                  </a:lnTo>
                  <a:lnTo>
                    <a:pt x="42" y="37"/>
                  </a:lnTo>
                  <a:lnTo>
                    <a:pt x="40" y="36"/>
                  </a:lnTo>
                  <a:lnTo>
                    <a:pt x="34" y="40"/>
                  </a:lnTo>
                  <a:lnTo>
                    <a:pt x="29" y="41"/>
                  </a:lnTo>
                  <a:lnTo>
                    <a:pt x="23" y="43"/>
                  </a:lnTo>
                  <a:lnTo>
                    <a:pt x="20" y="43"/>
                  </a:lnTo>
                  <a:lnTo>
                    <a:pt x="16" y="43"/>
                  </a:lnTo>
                  <a:lnTo>
                    <a:pt x="14" y="41"/>
                  </a:lnTo>
                  <a:lnTo>
                    <a:pt x="14" y="40"/>
                  </a:lnTo>
                  <a:lnTo>
                    <a:pt x="14" y="38"/>
                  </a:lnTo>
                  <a:lnTo>
                    <a:pt x="16" y="36"/>
                  </a:lnTo>
                  <a:lnTo>
                    <a:pt x="20" y="33"/>
                  </a:lnTo>
                  <a:lnTo>
                    <a:pt x="26" y="30"/>
                  </a:lnTo>
                  <a:lnTo>
                    <a:pt x="32" y="27"/>
                  </a:lnTo>
                  <a:lnTo>
                    <a:pt x="21" y="28"/>
                  </a:lnTo>
                  <a:lnTo>
                    <a:pt x="13" y="28"/>
                  </a:lnTo>
                  <a:lnTo>
                    <a:pt x="7" y="28"/>
                  </a:lnTo>
                  <a:lnTo>
                    <a:pt x="3" y="27"/>
                  </a:lnTo>
                  <a:lnTo>
                    <a:pt x="0" y="25"/>
                  </a:lnTo>
                  <a:lnTo>
                    <a:pt x="0" y="24"/>
                  </a:lnTo>
                  <a:lnTo>
                    <a:pt x="1" y="23"/>
                  </a:lnTo>
                  <a:lnTo>
                    <a:pt x="4" y="21"/>
                  </a:lnTo>
                  <a:lnTo>
                    <a:pt x="10" y="20"/>
                  </a:lnTo>
                  <a:lnTo>
                    <a:pt x="16" y="18"/>
                  </a:lnTo>
                  <a:lnTo>
                    <a:pt x="23" y="17"/>
                  </a:lnTo>
                  <a:lnTo>
                    <a:pt x="32" y="17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0" name="Freeform 37"/>
            <xdr:cNvSpPr>
              <a:spLocks noChangeArrowheads="1"/>
            </xdr:cNvSpPr>
          </xdr:nvSpPr>
          <xdr:spPr bwMode="auto">
            <a:xfrm>
              <a:off x="794" y="243"/>
              <a:ext cx="12" cy="4"/>
            </a:xfrm>
            <a:custGeom>
              <a:avLst/>
              <a:gdLst>
                <a:gd name="T0" fmla="*/ 5 w 27"/>
                <a:gd name="T1" fmla="*/ 4 h 20"/>
                <a:gd name="T2" fmla="*/ 5 w 27"/>
                <a:gd name="T3" fmla="*/ 4 h 20"/>
                <a:gd name="T4" fmla="*/ 3 w 27"/>
                <a:gd name="T5" fmla="*/ 3 h 20"/>
                <a:gd name="T6" fmla="*/ 2 w 27"/>
                <a:gd name="T7" fmla="*/ 2 h 20"/>
                <a:gd name="T8" fmla="*/ 2 w 27"/>
                <a:gd name="T9" fmla="*/ 2 h 20"/>
                <a:gd name="T10" fmla="*/ 2 w 27"/>
                <a:gd name="T11" fmla="*/ 2 h 20"/>
                <a:gd name="T12" fmla="*/ 2 w 27"/>
                <a:gd name="T13" fmla="*/ 2 h 20"/>
                <a:gd name="T14" fmla="*/ 2 w 27"/>
                <a:gd name="T15" fmla="*/ 2 h 20"/>
                <a:gd name="T16" fmla="*/ 4 w 27"/>
                <a:gd name="T17" fmla="*/ 2 h 20"/>
                <a:gd name="T18" fmla="*/ 5 w 27"/>
                <a:gd name="T19" fmla="*/ 2 h 20"/>
                <a:gd name="T20" fmla="*/ 7 w 27"/>
                <a:gd name="T21" fmla="*/ 2 h 20"/>
                <a:gd name="T22" fmla="*/ 7 w 27"/>
                <a:gd name="T23" fmla="*/ 2 h 20"/>
                <a:gd name="T24" fmla="*/ 5 w 27"/>
                <a:gd name="T25" fmla="*/ 2 h 20"/>
                <a:gd name="T26" fmla="*/ 4 w 27"/>
                <a:gd name="T27" fmla="*/ 0 h 20"/>
                <a:gd name="T28" fmla="*/ 2 w 27"/>
                <a:gd name="T29" fmla="*/ 2 h 20"/>
                <a:gd name="T30" fmla="*/ 2 w 27"/>
                <a:gd name="T31" fmla="*/ 2 h 20"/>
                <a:gd name="T32" fmla="*/ 0 w 27"/>
                <a:gd name="T33" fmla="*/ 2 h 20"/>
                <a:gd name="T34" fmla="*/ 0 w 27"/>
                <a:gd name="T35" fmla="*/ 2 h 20"/>
                <a:gd name="T36" fmla="*/ 2 w 27"/>
                <a:gd name="T37" fmla="*/ 3 h 20"/>
                <a:gd name="T38" fmla="*/ 2 w 27"/>
                <a:gd name="T39" fmla="*/ 4 h 20"/>
                <a:gd name="T40" fmla="*/ 5 w 27"/>
                <a:gd name="T41" fmla="*/ 4 h 20"/>
                <a:gd name="T42" fmla="*/ 0 w 27"/>
                <a:gd name="T43" fmla="*/ 0 h 20"/>
                <a:gd name="T44" fmla="*/ 27 w 27"/>
                <a:gd name="T45" fmla="*/ 20 h 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T42" t="T43" r="T44" b="T45"/>
              <a:pathLst>
                <a:path w="27" h="20">
                  <a:moveTo>
                    <a:pt x="19" y="20"/>
                  </a:moveTo>
                  <a:lnTo>
                    <a:pt x="19" y="17"/>
                  </a:lnTo>
                  <a:lnTo>
                    <a:pt x="11" y="15"/>
                  </a:lnTo>
                  <a:lnTo>
                    <a:pt x="6" y="10"/>
                  </a:lnTo>
                  <a:lnTo>
                    <a:pt x="3" y="7"/>
                  </a:lnTo>
                  <a:lnTo>
                    <a:pt x="3" y="6"/>
                  </a:lnTo>
                  <a:lnTo>
                    <a:pt x="4" y="6"/>
                  </a:lnTo>
                  <a:lnTo>
                    <a:pt x="8" y="4"/>
                  </a:lnTo>
                  <a:lnTo>
                    <a:pt x="14" y="3"/>
                  </a:lnTo>
                  <a:lnTo>
                    <a:pt x="21" y="4"/>
                  </a:lnTo>
                  <a:lnTo>
                    <a:pt x="27" y="6"/>
                  </a:lnTo>
                  <a:lnTo>
                    <a:pt x="27" y="3"/>
                  </a:lnTo>
                  <a:lnTo>
                    <a:pt x="21" y="2"/>
                  </a:lnTo>
                  <a:lnTo>
                    <a:pt x="14" y="0"/>
                  </a:lnTo>
                  <a:lnTo>
                    <a:pt x="8" y="2"/>
                  </a:lnTo>
                  <a:lnTo>
                    <a:pt x="4" y="3"/>
                  </a:lnTo>
                  <a:lnTo>
                    <a:pt x="0" y="6"/>
                  </a:lnTo>
                  <a:lnTo>
                    <a:pt x="0" y="10"/>
                  </a:lnTo>
                  <a:lnTo>
                    <a:pt x="3" y="13"/>
                  </a:lnTo>
                  <a:lnTo>
                    <a:pt x="8" y="17"/>
                  </a:lnTo>
                  <a:lnTo>
                    <a:pt x="19" y="20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1" name="Freeform 38"/>
            <xdr:cNvSpPr>
              <a:spLocks noChangeArrowheads="1"/>
            </xdr:cNvSpPr>
          </xdr:nvSpPr>
          <xdr:spPr bwMode="auto">
            <a:xfrm>
              <a:off x="818" y="246"/>
              <a:ext cx="4" cy="1"/>
            </a:xfrm>
            <a:custGeom>
              <a:avLst/>
              <a:gdLst>
                <a:gd name="T0" fmla="*/ 0 w 19"/>
                <a:gd name="T1" fmla="*/ 2 h 16"/>
                <a:gd name="T2" fmla="*/ 1 w 19"/>
                <a:gd name="T3" fmla="*/ 2 h 16"/>
                <a:gd name="T4" fmla="*/ 4 w 19"/>
                <a:gd name="T5" fmla="*/ 4 h 16"/>
                <a:gd name="T6" fmla="*/ 4 w 19"/>
                <a:gd name="T7" fmla="*/ 3 h 16"/>
                <a:gd name="T8" fmla="*/ 4 w 19"/>
                <a:gd name="T9" fmla="*/ 3 h 16"/>
                <a:gd name="T10" fmla="*/ 2 w 19"/>
                <a:gd name="T11" fmla="*/ 2 h 16"/>
                <a:gd name="T12" fmla="*/ 0 w 19"/>
                <a:gd name="T13" fmla="*/ 0 h 16"/>
                <a:gd name="T14" fmla="*/ 0 w 19"/>
                <a:gd name="T15" fmla="*/ 2 h 16"/>
                <a:gd name="T16" fmla="*/ 0 w 19"/>
                <a:gd name="T17" fmla="*/ 0 h 16"/>
                <a:gd name="T18" fmla="*/ 19 w 19"/>
                <a:gd name="T19" fmla="*/ 16 h 1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T16" t="T17" r="T18" b="T19"/>
              <a:pathLst>
                <a:path w="19" h="16">
                  <a:moveTo>
                    <a:pt x="0" y="3"/>
                  </a:moveTo>
                  <a:lnTo>
                    <a:pt x="6" y="6"/>
                  </a:lnTo>
                  <a:lnTo>
                    <a:pt x="16" y="16"/>
                  </a:lnTo>
                  <a:lnTo>
                    <a:pt x="17" y="14"/>
                  </a:lnTo>
                  <a:lnTo>
                    <a:pt x="19" y="13"/>
                  </a:lnTo>
                  <a:lnTo>
                    <a:pt x="9" y="3"/>
                  </a:lnTo>
                  <a:lnTo>
                    <a:pt x="0" y="0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2" name="Freeform 42"/>
            <xdr:cNvSpPr>
              <a:spLocks noChangeArrowheads="1"/>
            </xdr:cNvSpPr>
          </xdr:nvSpPr>
          <xdr:spPr bwMode="auto">
            <a:xfrm>
              <a:off x="856" y="260"/>
              <a:ext cx="60" cy="11"/>
            </a:xfrm>
            <a:custGeom>
              <a:avLst/>
              <a:gdLst>
                <a:gd name="T0" fmla="*/ 2 w 82"/>
                <a:gd name="T1" fmla="*/ 2 h 28"/>
                <a:gd name="T2" fmla="*/ 2 w 82"/>
                <a:gd name="T3" fmla="*/ 2 h 28"/>
                <a:gd name="T4" fmla="*/ 2 w 82"/>
                <a:gd name="T5" fmla="*/ 2 h 28"/>
                <a:gd name="T6" fmla="*/ 4 w 82"/>
                <a:gd name="T7" fmla="*/ 2 h 28"/>
                <a:gd name="T8" fmla="*/ 5 w 82"/>
                <a:gd name="T9" fmla="*/ 2 h 28"/>
                <a:gd name="T10" fmla="*/ 5 w 82"/>
                <a:gd name="T11" fmla="*/ 2 h 28"/>
                <a:gd name="T12" fmla="*/ 6 w 82"/>
                <a:gd name="T13" fmla="*/ 2 h 28"/>
                <a:gd name="T14" fmla="*/ 7 w 82"/>
                <a:gd name="T15" fmla="*/ 2 h 28"/>
                <a:gd name="T16" fmla="*/ 9 w 82"/>
                <a:gd name="T17" fmla="*/ 3 h 28"/>
                <a:gd name="T18" fmla="*/ 10 w 82"/>
                <a:gd name="T19" fmla="*/ 3 h 28"/>
                <a:gd name="T20" fmla="*/ 12 w 82"/>
                <a:gd name="T21" fmla="*/ 4 h 28"/>
                <a:gd name="T22" fmla="*/ 13 w 82"/>
                <a:gd name="T23" fmla="*/ 5 h 28"/>
                <a:gd name="T24" fmla="*/ 14 w 82"/>
                <a:gd name="T25" fmla="*/ 6 h 28"/>
                <a:gd name="T26" fmla="*/ 16 w 82"/>
                <a:gd name="T27" fmla="*/ 6 h 28"/>
                <a:gd name="T28" fmla="*/ 17 w 82"/>
                <a:gd name="T29" fmla="*/ 7 h 28"/>
                <a:gd name="T30" fmla="*/ 19 w 82"/>
                <a:gd name="T31" fmla="*/ 8 h 28"/>
                <a:gd name="T32" fmla="*/ 21 w 82"/>
                <a:gd name="T33" fmla="*/ 8 h 28"/>
                <a:gd name="T34" fmla="*/ 21 w 82"/>
                <a:gd name="T35" fmla="*/ 8 h 28"/>
                <a:gd name="T36" fmla="*/ 25 w 82"/>
                <a:gd name="T37" fmla="*/ 8 h 28"/>
                <a:gd name="T38" fmla="*/ 26 w 82"/>
                <a:gd name="T39" fmla="*/ 8 h 28"/>
                <a:gd name="T40" fmla="*/ 26 w 82"/>
                <a:gd name="T41" fmla="*/ 8 h 28"/>
                <a:gd name="T42" fmla="*/ 25 w 82"/>
                <a:gd name="T43" fmla="*/ 7 h 28"/>
                <a:gd name="T44" fmla="*/ 21 w 82"/>
                <a:gd name="T45" fmla="*/ 7 h 28"/>
                <a:gd name="T46" fmla="*/ 21 w 82"/>
                <a:gd name="T47" fmla="*/ 6 h 28"/>
                <a:gd name="T48" fmla="*/ 19 w 82"/>
                <a:gd name="T49" fmla="*/ 6 h 28"/>
                <a:gd name="T50" fmla="*/ 18 w 82"/>
                <a:gd name="T51" fmla="*/ 6 h 28"/>
                <a:gd name="T52" fmla="*/ 17 w 82"/>
                <a:gd name="T53" fmla="*/ 6 h 28"/>
                <a:gd name="T54" fmla="*/ 16 w 82"/>
                <a:gd name="T55" fmla="*/ 5 h 28"/>
                <a:gd name="T56" fmla="*/ 13 w 82"/>
                <a:gd name="T57" fmla="*/ 4 h 28"/>
                <a:gd name="T58" fmla="*/ 12 w 82"/>
                <a:gd name="T59" fmla="*/ 3 h 28"/>
                <a:gd name="T60" fmla="*/ 10 w 82"/>
                <a:gd name="T61" fmla="*/ 2 h 28"/>
                <a:gd name="T62" fmla="*/ 9 w 82"/>
                <a:gd name="T63" fmla="*/ 2 h 28"/>
                <a:gd name="T64" fmla="*/ 7 w 82"/>
                <a:gd name="T65" fmla="*/ 2 h 28"/>
                <a:gd name="T66" fmla="*/ 6 w 82"/>
                <a:gd name="T67" fmla="*/ 2 h 28"/>
                <a:gd name="T68" fmla="*/ 5 w 82"/>
                <a:gd name="T69" fmla="*/ 2 h 28"/>
                <a:gd name="T70" fmla="*/ 5 w 82"/>
                <a:gd name="T71" fmla="*/ 2 h 28"/>
                <a:gd name="T72" fmla="*/ 4 w 82"/>
                <a:gd name="T73" fmla="*/ 2 h 28"/>
                <a:gd name="T74" fmla="*/ 2 w 82"/>
                <a:gd name="T75" fmla="*/ 2 h 28"/>
                <a:gd name="T76" fmla="*/ 2 w 82"/>
                <a:gd name="T77" fmla="*/ 0 h 28"/>
                <a:gd name="T78" fmla="*/ 0 w 82"/>
                <a:gd name="T79" fmla="*/ 2 h 28"/>
                <a:gd name="T80" fmla="*/ 0 w 82"/>
                <a:gd name="T81" fmla="*/ 2 h 28"/>
                <a:gd name="T82" fmla="*/ 2 w 82"/>
                <a:gd name="T83" fmla="*/ 2 h 28"/>
                <a:gd name="T84" fmla="*/ 0 w 82"/>
                <a:gd name="T85" fmla="*/ 0 h 28"/>
                <a:gd name="T86" fmla="*/ 82 w 82"/>
                <a:gd name="T87" fmla="*/ 28 h 2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T84" t="T85" r="T86" b="T87"/>
              <a:pathLst>
                <a:path w="82" h="28">
                  <a:moveTo>
                    <a:pt x="2" y="2"/>
                  </a:moveTo>
                  <a:lnTo>
                    <a:pt x="2" y="3"/>
                  </a:lnTo>
                  <a:lnTo>
                    <a:pt x="7" y="5"/>
                  </a:lnTo>
                  <a:lnTo>
                    <a:pt x="12" y="5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7"/>
                  </a:lnTo>
                  <a:lnTo>
                    <a:pt x="23" y="7"/>
                  </a:lnTo>
                  <a:lnTo>
                    <a:pt x="29" y="10"/>
                  </a:lnTo>
                  <a:lnTo>
                    <a:pt x="32" y="10"/>
                  </a:lnTo>
                  <a:lnTo>
                    <a:pt x="38" y="13"/>
                  </a:lnTo>
                  <a:lnTo>
                    <a:pt x="40" y="15"/>
                  </a:lnTo>
                  <a:lnTo>
                    <a:pt x="46" y="19"/>
                  </a:lnTo>
                  <a:lnTo>
                    <a:pt x="49" y="20"/>
                  </a:lnTo>
                  <a:lnTo>
                    <a:pt x="53" y="23"/>
                  </a:lnTo>
                  <a:lnTo>
                    <a:pt x="61" y="25"/>
                  </a:lnTo>
                  <a:lnTo>
                    <a:pt x="65" y="25"/>
                  </a:lnTo>
                  <a:lnTo>
                    <a:pt x="68" y="26"/>
                  </a:lnTo>
                  <a:lnTo>
                    <a:pt x="79" y="26"/>
                  </a:lnTo>
                  <a:lnTo>
                    <a:pt x="82" y="28"/>
                  </a:lnTo>
                  <a:lnTo>
                    <a:pt x="82" y="25"/>
                  </a:lnTo>
                  <a:lnTo>
                    <a:pt x="79" y="23"/>
                  </a:lnTo>
                  <a:lnTo>
                    <a:pt x="68" y="23"/>
                  </a:lnTo>
                  <a:lnTo>
                    <a:pt x="65" y="22"/>
                  </a:lnTo>
                  <a:lnTo>
                    <a:pt x="61" y="22"/>
                  </a:lnTo>
                  <a:lnTo>
                    <a:pt x="58" y="20"/>
                  </a:lnTo>
                  <a:lnTo>
                    <a:pt x="53" y="18"/>
                  </a:lnTo>
                  <a:lnTo>
                    <a:pt x="49" y="16"/>
                  </a:lnTo>
                  <a:lnTo>
                    <a:pt x="43" y="12"/>
                  </a:lnTo>
                  <a:lnTo>
                    <a:pt x="38" y="10"/>
                  </a:lnTo>
                  <a:lnTo>
                    <a:pt x="32" y="7"/>
                  </a:lnTo>
                  <a:lnTo>
                    <a:pt x="29" y="7"/>
                  </a:lnTo>
                  <a:lnTo>
                    <a:pt x="23" y="5"/>
                  </a:lnTo>
                  <a:lnTo>
                    <a:pt x="20" y="5"/>
                  </a:lnTo>
                  <a:lnTo>
                    <a:pt x="17" y="3"/>
                  </a:lnTo>
                  <a:lnTo>
                    <a:pt x="15" y="3"/>
                  </a:lnTo>
                  <a:lnTo>
                    <a:pt x="12" y="2"/>
                  </a:lnTo>
                  <a:lnTo>
                    <a:pt x="7" y="2"/>
                  </a:lnTo>
                  <a:lnTo>
                    <a:pt x="2" y="0"/>
                  </a:lnTo>
                  <a:lnTo>
                    <a:pt x="0" y="3"/>
                  </a:lnTo>
                  <a:lnTo>
                    <a:pt x="2" y="2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3" name="Freeform 51"/>
            <xdr:cNvSpPr>
              <a:spLocks noChangeArrowheads="1"/>
            </xdr:cNvSpPr>
          </xdr:nvSpPr>
          <xdr:spPr bwMode="auto">
            <a:xfrm>
              <a:off x="883" y="285"/>
              <a:ext cx="9" cy="3"/>
            </a:xfrm>
            <a:custGeom>
              <a:avLst/>
              <a:gdLst>
                <a:gd name="T0" fmla="*/ 6 w 24"/>
                <a:gd name="T1" fmla="*/ 4 h 19"/>
                <a:gd name="T2" fmla="*/ 5 w 24"/>
                <a:gd name="T3" fmla="*/ 3 h 19"/>
                <a:gd name="T4" fmla="*/ 5 w 24"/>
                <a:gd name="T5" fmla="*/ 3 h 19"/>
                <a:gd name="T6" fmla="*/ 5 w 24"/>
                <a:gd name="T7" fmla="*/ 2 h 19"/>
                <a:gd name="T8" fmla="*/ 5 w 24"/>
                <a:gd name="T9" fmla="*/ 0 h 19"/>
                <a:gd name="T10" fmla="*/ 3 w 24"/>
                <a:gd name="T11" fmla="*/ 1 h 19"/>
                <a:gd name="T12" fmla="*/ 0 w 24"/>
                <a:gd name="T13" fmla="*/ 1 h 19"/>
                <a:gd name="T14" fmla="*/ 0 w 24"/>
                <a:gd name="T15" fmla="*/ 1 h 19"/>
                <a:gd name="T16" fmla="*/ 0 w 24"/>
                <a:gd name="T17" fmla="*/ 1 h 19"/>
                <a:gd name="T18" fmla="*/ 3 w 24"/>
                <a:gd name="T19" fmla="*/ 1 h 19"/>
                <a:gd name="T20" fmla="*/ 4 w 24"/>
                <a:gd name="T21" fmla="*/ 1 h 19"/>
                <a:gd name="T22" fmla="*/ 5 w 24"/>
                <a:gd name="T23" fmla="*/ 2 h 19"/>
                <a:gd name="T24" fmla="*/ 5 w 24"/>
                <a:gd name="T25" fmla="*/ 4 h 19"/>
                <a:gd name="T26" fmla="*/ 5 w 24"/>
                <a:gd name="T27" fmla="*/ 4 h 19"/>
                <a:gd name="T28" fmla="*/ 6 w 24"/>
                <a:gd name="T29" fmla="*/ 4 h 19"/>
                <a:gd name="T30" fmla="*/ 6 w 24"/>
                <a:gd name="T31" fmla="*/ 4 h 19"/>
                <a:gd name="T32" fmla="*/ 0 w 24"/>
                <a:gd name="T33" fmla="*/ 0 h 19"/>
                <a:gd name="T34" fmla="*/ 24 w 24"/>
                <a:gd name="T35" fmla="*/ 19 h 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T32" t="T33" r="T34" b="T35"/>
              <a:pathLst>
                <a:path w="24" h="19">
                  <a:moveTo>
                    <a:pt x="24" y="18"/>
                  </a:moveTo>
                  <a:lnTo>
                    <a:pt x="21" y="12"/>
                  </a:lnTo>
                  <a:lnTo>
                    <a:pt x="20" y="9"/>
                  </a:lnTo>
                  <a:lnTo>
                    <a:pt x="17" y="0"/>
                  </a:lnTo>
                  <a:lnTo>
                    <a:pt x="11" y="2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8"/>
                  </a:lnTo>
                  <a:lnTo>
                    <a:pt x="11" y="5"/>
                  </a:lnTo>
                  <a:lnTo>
                    <a:pt x="14" y="3"/>
                  </a:lnTo>
                  <a:lnTo>
                    <a:pt x="17" y="9"/>
                  </a:lnTo>
                  <a:lnTo>
                    <a:pt x="18" y="16"/>
                  </a:lnTo>
                  <a:lnTo>
                    <a:pt x="21" y="19"/>
                  </a:lnTo>
                  <a:lnTo>
                    <a:pt x="23" y="18"/>
                  </a:lnTo>
                  <a:lnTo>
                    <a:pt x="24" y="18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4" name="Freeform 100"/>
            <xdr:cNvSpPr>
              <a:spLocks noChangeArrowheads="1"/>
            </xdr:cNvSpPr>
          </xdr:nvSpPr>
          <xdr:spPr bwMode="auto">
            <a:xfrm>
              <a:off x="248" y="146"/>
              <a:ext cx="174" cy="54"/>
            </a:xfrm>
            <a:custGeom>
              <a:avLst/>
              <a:gdLst>
                <a:gd name="T0" fmla="*/ 65 w 210"/>
                <a:gd name="T1" fmla="*/ 0 h 82"/>
                <a:gd name="T2" fmla="*/ 59 w 210"/>
                <a:gd name="T3" fmla="*/ 1 h 82"/>
                <a:gd name="T4" fmla="*/ 53 w 210"/>
                <a:gd name="T5" fmla="*/ 1 h 82"/>
                <a:gd name="T6" fmla="*/ 48 w 210"/>
                <a:gd name="T7" fmla="*/ 2 h 82"/>
                <a:gd name="T8" fmla="*/ 41 w 210"/>
                <a:gd name="T9" fmla="*/ 2 h 82"/>
                <a:gd name="T10" fmla="*/ 36 w 210"/>
                <a:gd name="T11" fmla="*/ 2 h 82"/>
                <a:gd name="T12" fmla="*/ 30 w 210"/>
                <a:gd name="T13" fmla="*/ 2 h 82"/>
                <a:gd name="T14" fmla="*/ 25 w 210"/>
                <a:gd name="T15" fmla="*/ 3 h 82"/>
                <a:gd name="T16" fmla="*/ 19 w 210"/>
                <a:gd name="T17" fmla="*/ 4 h 82"/>
                <a:gd name="T18" fmla="*/ 14 w 210"/>
                <a:gd name="T19" fmla="*/ 5 h 82"/>
                <a:gd name="T20" fmla="*/ 9 w 210"/>
                <a:gd name="T21" fmla="*/ 6 h 82"/>
                <a:gd name="T22" fmla="*/ 5 w 210"/>
                <a:gd name="T23" fmla="*/ 8 h 82"/>
                <a:gd name="T24" fmla="*/ 0 w 210"/>
                <a:gd name="T25" fmla="*/ 10 h 82"/>
                <a:gd name="T26" fmla="*/ 6 w 210"/>
                <a:gd name="T27" fmla="*/ 28 h 82"/>
                <a:gd name="T28" fmla="*/ 11 w 210"/>
                <a:gd name="T29" fmla="*/ 27 h 82"/>
                <a:gd name="T30" fmla="*/ 16 w 210"/>
                <a:gd name="T31" fmla="*/ 25 h 82"/>
                <a:gd name="T32" fmla="*/ 21 w 210"/>
                <a:gd name="T33" fmla="*/ 23 h 82"/>
                <a:gd name="T34" fmla="*/ 26 w 210"/>
                <a:gd name="T35" fmla="*/ 23 h 82"/>
                <a:gd name="T36" fmla="*/ 32 w 210"/>
                <a:gd name="T37" fmla="*/ 22 h 82"/>
                <a:gd name="T38" fmla="*/ 37 w 210"/>
                <a:gd name="T39" fmla="*/ 20 h 82"/>
                <a:gd name="T40" fmla="*/ 42 w 210"/>
                <a:gd name="T41" fmla="*/ 20 h 82"/>
                <a:gd name="T42" fmla="*/ 48 w 210"/>
                <a:gd name="T43" fmla="*/ 19 h 82"/>
                <a:gd name="T44" fmla="*/ 52 w 210"/>
                <a:gd name="T45" fmla="*/ 19 h 82"/>
                <a:gd name="T46" fmla="*/ 57 w 210"/>
                <a:gd name="T47" fmla="*/ 19 h 82"/>
                <a:gd name="T48" fmla="*/ 62 w 210"/>
                <a:gd name="T49" fmla="*/ 19 h 82"/>
                <a:gd name="T50" fmla="*/ 67 w 210"/>
                <a:gd name="T51" fmla="*/ 19 h 82"/>
                <a:gd name="T52" fmla="*/ 65 w 210"/>
                <a:gd name="T53" fmla="*/ 0 h 82"/>
                <a:gd name="T54" fmla="*/ 65 w 210"/>
                <a:gd name="T55" fmla="*/ 0 h 82"/>
                <a:gd name="T56" fmla="*/ 0 w 210"/>
                <a:gd name="T57" fmla="*/ 0 h 82"/>
                <a:gd name="T58" fmla="*/ 210 w 210"/>
                <a:gd name="T59" fmla="*/ 82 h 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210" h="82">
                  <a:moveTo>
                    <a:pt x="204" y="0"/>
                  </a:moveTo>
                  <a:lnTo>
                    <a:pt x="185" y="1"/>
                  </a:lnTo>
                  <a:lnTo>
                    <a:pt x="166" y="1"/>
                  </a:lnTo>
                  <a:lnTo>
                    <a:pt x="149" y="3"/>
                  </a:lnTo>
                  <a:lnTo>
                    <a:pt x="131" y="4"/>
                  </a:lnTo>
                  <a:lnTo>
                    <a:pt x="112" y="6"/>
                  </a:lnTo>
                  <a:lnTo>
                    <a:pt x="95" y="7"/>
                  </a:lnTo>
                  <a:lnTo>
                    <a:pt x="77" y="10"/>
                  </a:lnTo>
                  <a:lnTo>
                    <a:pt x="60" y="13"/>
                  </a:lnTo>
                  <a:lnTo>
                    <a:pt x="44" y="16"/>
                  </a:lnTo>
                  <a:lnTo>
                    <a:pt x="29" y="20"/>
                  </a:lnTo>
                  <a:lnTo>
                    <a:pt x="14" y="24"/>
                  </a:lnTo>
                  <a:lnTo>
                    <a:pt x="0" y="29"/>
                  </a:lnTo>
                  <a:lnTo>
                    <a:pt x="18" y="82"/>
                  </a:lnTo>
                  <a:lnTo>
                    <a:pt x="34" y="78"/>
                  </a:lnTo>
                  <a:lnTo>
                    <a:pt x="50" y="73"/>
                  </a:lnTo>
                  <a:lnTo>
                    <a:pt x="67" y="69"/>
                  </a:lnTo>
                  <a:lnTo>
                    <a:pt x="83" y="66"/>
                  </a:lnTo>
                  <a:lnTo>
                    <a:pt x="99" y="63"/>
                  </a:lnTo>
                  <a:lnTo>
                    <a:pt x="116" y="60"/>
                  </a:lnTo>
                  <a:lnTo>
                    <a:pt x="132" y="59"/>
                  </a:lnTo>
                  <a:lnTo>
                    <a:pt x="148" y="57"/>
                  </a:lnTo>
                  <a:lnTo>
                    <a:pt x="164" y="56"/>
                  </a:lnTo>
                  <a:lnTo>
                    <a:pt x="179" y="56"/>
                  </a:lnTo>
                  <a:lnTo>
                    <a:pt x="195" y="56"/>
                  </a:lnTo>
                  <a:lnTo>
                    <a:pt x="210" y="55"/>
                  </a:lnTo>
                  <a:lnTo>
                    <a:pt x="204" y="0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5" name="Freeform 101"/>
            <xdr:cNvSpPr>
              <a:spLocks noChangeArrowheads="1"/>
            </xdr:cNvSpPr>
          </xdr:nvSpPr>
          <xdr:spPr bwMode="auto">
            <a:xfrm>
              <a:off x="248" y="146"/>
              <a:ext cx="174" cy="54"/>
            </a:xfrm>
            <a:custGeom>
              <a:avLst/>
              <a:gdLst>
                <a:gd name="T0" fmla="*/ 65 w 210"/>
                <a:gd name="T1" fmla="*/ 0 h 82"/>
                <a:gd name="T2" fmla="*/ 59 w 210"/>
                <a:gd name="T3" fmla="*/ 1 h 82"/>
                <a:gd name="T4" fmla="*/ 53 w 210"/>
                <a:gd name="T5" fmla="*/ 1 h 82"/>
                <a:gd name="T6" fmla="*/ 48 w 210"/>
                <a:gd name="T7" fmla="*/ 2 h 82"/>
                <a:gd name="T8" fmla="*/ 41 w 210"/>
                <a:gd name="T9" fmla="*/ 2 h 82"/>
                <a:gd name="T10" fmla="*/ 36 w 210"/>
                <a:gd name="T11" fmla="*/ 2 h 82"/>
                <a:gd name="T12" fmla="*/ 30 w 210"/>
                <a:gd name="T13" fmla="*/ 2 h 82"/>
                <a:gd name="T14" fmla="*/ 25 w 210"/>
                <a:gd name="T15" fmla="*/ 3 h 82"/>
                <a:gd name="T16" fmla="*/ 19 w 210"/>
                <a:gd name="T17" fmla="*/ 4 h 82"/>
                <a:gd name="T18" fmla="*/ 14 w 210"/>
                <a:gd name="T19" fmla="*/ 5 h 82"/>
                <a:gd name="T20" fmla="*/ 9 w 210"/>
                <a:gd name="T21" fmla="*/ 6 h 82"/>
                <a:gd name="T22" fmla="*/ 5 w 210"/>
                <a:gd name="T23" fmla="*/ 8 h 82"/>
                <a:gd name="T24" fmla="*/ 0 w 210"/>
                <a:gd name="T25" fmla="*/ 10 h 82"/>
                <a:gd name="T26" fmla="*/ 6 w 210"/>
                <a:gd name="T27" fmla="*/ 28 h 82"/>
                <a:gd name="T28" fmla="*/ 11 w 210"/>
                <a:gd name="T29" fmla="*/ 27 h 82"/>
                <a:gd name="T30" fmla="*/ 16 w 210"/>
                <a:gd name="T31" fmla="*/ 25 h 82"/>
                <a:gd name="T32" fmla="*/ 21 w 210"/>
                <a:gd name="T33" fmla="*/ 23 h 82"/>
                <a:gd name="T34" fmla="*/ 26 w 210"/>
                <a:gd name="T35" fmla="*/ 23 h 82"/>
                <a:gd name="T36" fmla="*/ 32 w 210"/>
                <a:gd name="T37" fmla="*/ 22 h 82"/>
                <a:gd name="T38" fmla="*/ 37 w 210"/>
                <a:gd name="T39" fmla="*/ 20 h 82"/>
                <a:gd name="T40" fmla="*/ 42 w 210"/>
                <a:gd name="T41" fmla="*/ 20 h 82"/>
                <a:gd name="T42" fmla="*/ 48 w 210"/>
                <a:gd name="T43" fmla="*/ 19 h 82"/>
                <a:gd name="T44" fmla="*/ 52 w 210"/>
                <a:gd name="T45" fmla="*/ 19 h 82"/>
                <a:gd name="T46" fmla="*/ 57 w 210"/>
                <a:gd name="T47" fmla="*/ 19 h 82"/>
                <a:gd name="T48" fmla="*/ 62 w 210"/>
                <a:gd name="T49" fmla="*/ 19 h 82"/>
                <a:gd name="T50" fmla="*/ 67 w 210"/>
                <a:gd name="T51" fmla="*/ 19 h 82"/>
                <a:gd name="T52" fmla="*/ 65 w 210"/>
                <a:gd name="T53" fmla="*/ 0 h 82"/>
                <a:gd name="T54" fmla="*/ 65 w 210"/>
                <a:gd name="T55" fmla="*/ 0 h 82"/>
                <a:gd name="T56" fmla="*/ 0 w 210"/>
                <a:gd name="T57" fmla="*/ 0 h 82"/>
                <a:gd name="T58" fmla="*/ 210 w 210"/>
                <a:gd name="T59" fmla="*/ 82 h 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210" h="82">
                  <a:moveTo>
                    <a:pt x="204" y="0"/>
                  </a:moveTo>
                  <a:lnTo>
                    <a:pt x="185" y="1"/>
                  </a:lnTo>
                  <a:lnTo>
                    <a:pt x="166" y="1"/>
                  </a:lnTo>
                  <a:lnTo>
                    <a:pt x="149" y="3"/>
                  </a:lnTo>
                  <a:lnTo>
                    <a:pt x="131" y="4"/>
                  </a:lnTo>
                  <a:lnTo>
                    <a:pt x="112" y="6"/>
                  </a:lnTo>
                  <a:lnTo>
                    <a:pt x="95" y="7"/>
                  </a:lnTo>
                  <a:lnTo>
                    <a:pt x="77" y="10"/>
                  </a:lnTo>
                  <a:lnTo>
                    <a:pt x="60" y="13"/>
                  </a:lnTo>
                  <a:lnTo>
                    <a:pt x="44" y="16"/>
                  </a:lnTo>
                  <a:lnTo>
                    <a:pt x="29" y="20"/>
                  </a:lnTo>
                  <a:lnTo>
                    <a:pt x="14" y="24"/>
                  </a:lnTo>
                  <a:lnTo>
                    <a:pt x="0" y="29"/>
                  </a:lnTo>
                  <a:lnTo>
                    <a:pt x="18" y="82"/>
                  </a:lnTo>
                  <a:lnTo>
                    <a:pt x="34" y="78"/>
                  </a:lnTo>
                  <a:lnTo>
                    <a:pt x="50" y="73"/>
                  </a:lnTo>
                  <a:lnTo>
                    <a:pt x="67" y="69"/>
                  </a:lnTo>
                  <a:lnTo>
                    <a:pt x="83" y="66"/>
                  </a:lnTo>
                  <a:lnTo>
                    <a:pt x="99" y="63"/>
                  </a:lnTo>
                  <a:lnTo>
                    <a:pt x="116" y="60"/>
                  </a:lnTo>
                  <a:lnTo>
                    <a:pt x="132" y="59"/>
                  </a:lnTo>
                  <a:lnTo>
                    <a:pt x="148" y="57"/>
                  </a:lnTo>
                  <a:lnTo>
                    <a:pt x="164" y="56"/>
                  </a:lnTo>
                  <a:lnTo>
                    <a:pt x="179" y="56"/>
                  </a:lnTo>
                  <a:lnTo>
                    <a:pt x="195" y="56"/>
                  </a:lnTo>
                  <a:lnTo>
                    <a:pt x="210" y="55"/>
                  </a:lnTo>
                  <a:lnTo>
                    <a:pt x="204" y="0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6" name="Freeform 102"/>
            <xdr:cNvSpPr>
              <a:spLocks noChangeArrowheads="1"/>
            </xdr:cNvSpPr>
          </xdr:nvSpPr>
          <xdr:spPr bwMode="auto">
            <a:xfrm>
              <a:off x="244" y="145"/>
              <a:ext cx="172" cy="56"/>
            </a:xfrm>
            <a:custGeom>
              <a:avLst/>
              <a:gdLst>
                <a:gd name="T0" fmla="*/ 68 w 206"/>
                <a:gd name="T1" fmla="*/ 2 h 84"/>
                <a:gd name="T2" fmla="*/ 68 w 206"/>
                <a:gd name="T3" fmla="*/ 0 h 84"/>
                <a:gd name="T4" fmla="*/ 62 w 206"/>
                <a:gd name="T5" fmla="*/ 1 h 84"/>
                <a:gd name="T6" fmla="*/ 56 w 206"/>
                <a:gd name="T7" fmla="*/ 1 h 84"/>
                <a:gd name="T8" fmla="*/ 50 w 206"/>
                <a:gd name="T9" fmla="*/ 2 h 84"/>
                <a:gd name="T10" fmla="*/ 37 w 206"/>
                <a:gd name="T11" fmla="*/ 2 h 84"/>
                <a:gd name="T12" fmla="*/ 32 w 206"/>
                <a:gd name="T13" fmla="*/ 2 h 84"/>
                <a:gd name="T14" fmla="*/ 21 w 206"/>
                <a:gd name="T15" fmla="*/ 4 h 84"/>
                <a:gd name="T16" fmla="*/ 15 w 206"/>
                <a:gd name="T17" fmla="*/ 5 h 84"/>
                <a:gd name="T18" fmla="*/ 10 w 206"/>
                <a:gd name="T19" fmla="*/ 7 h 84"/>
                <a:gd name="T20" fmla="*/ 0 w 206"/>
                <a:gd name="T21" fmla="*/ 10 h 84"/>
                <a:gd name="T22" fmla="*/ 6 w 206"/>
                <a:gd name="T23" fmla="*/ 29 h 84"/>
                <a:gd name="T24" fmla="*/ 7 w 206"/>
                <a:gd name="T25" fmla="*/ 28 h 84"/>
                <a:gd name="T26" fmla="*/ 2 w 206"/>
                <a:gd name="T27" fmla="*/ 11 h 84"/>
                <a:gd name="T28" fmla="*/ 10 w 206"/>
                <a:gd name="T29" fmla="*/ 8 h 84"/>
                <a:gd name="T30" fmla="*/ 15 w 206"/>
                <a:gd name="T31" fmla="*/ 6 h 84"/>
                <a:gd name="T32" fmla="*/ 21 w 206"/>
                <a:gd name="T33" fmla="*/ 5 h 84"/>
                <a:gd name="T34" fmla="*/ 32 w 206"/>
                <a:gd name="T35" fmla="*/ 3 h 84"/>
                <a:gd name="T36" fmla="*/ 37 w 206"/>
                <a:gd name="T37" fmla="*/ 2 h 84"/>
                <a:gd name="T38" fmla="*/ 50 w 206"/>
                <a:gd name="T39" fmla="*/ 2 h 84"/>
                <a:gd name="T40" fmla="*/ 56 w 206"/>
                <a:gd name="T41" fmla="*/ 2 h 84"/>
                <a:gd name="T42" fmla="*/ 62 w 206"/>
                <a:gd name="T43" fmla="*/ 2 h 84"/>
                <a:gd name="T44" fmla="*/ 68 w 206"/>
                <a:gd name="T45" fmla="*/ 2 h 84"/>
                <a:gd name="T46" fmla="*/ 0 w 206"/>
                <a:gd name="T47" fmla="*/ 0 h 84"/>
                <a:gd name="T48" fmla="*/ 206 w 206"/>
                <a:gd name="T49" fmla="*/ 84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T46" t="T47" r="T48" b="T49"/>
              <a:pathLst>
                <a:path w="206" h="84">
                  <a:moveTo>
                    <a:pt x="206" y="2"/>
                  </a:moveTo>
                  <a:lnTo>
                    <a:pt x="206" y="0"/>
                  </a:lnTo>
                  <a:lnTo>
                    <a:pt x="187" y="1"/>
                  </a:lnTo>
                  <a:lnTo>
                    <a:pt x="168" y="1"/>
                  </a:lnTo>
                  <a:lnTo>
                    <a:pt x="151" y="2"/>
                  </a:lnTo>
                  <a:lnTo>
                    <a:pt x="114" y="5"/>
                  </a:lnTo>
                  <a:lnTo>
                    <a:pt x="97" y="7"/>
                  </a:lnTo>
                  <a:lnTo>
                    <a:pt x="62" y="12"/>
                  </a:lnTo>
                  <a:lnTo>
                    <a:pt x="46" y="15"/>
                  </a:lnTo>
                  <a:lnTo>
                    <a:pt x="31" y="20"/>
                  </a:lnTo>
                  <a:lnTo>
                    <a:pt x="0" y="28"/>
                  </a:lnTo>
                  <a:lnTo>
                    <a:pt x="19" y="84"/>
                  </a:lnTo>
                  <a:lnTo>
                    <a:pt x="22" y="81"/>
                  </a:lnTo>
                  <a:lnTo>
                    <a:pt x="3" y="31"/>
                  </a:lnTo>
                  <a:lnTo>
                    <a:pt x="31" y="22"/>
                  </a:lnTo>
                  <a:lnTo>
                    <a:pt x="46" y="18"/>
                  </a:lnTo>
                  <a:lnTo>
                    <a:pt x="62" y="15"/>
                  </a:lnTo>
                  <a:lnTo>
                    <a:pt x="97" y="10"/>
                  </a:lnTo>
                  <a:lnTo>
                    <a:pt x="114" y="8"/>
                  </a:lnTo>
                  <a:lnTo>
                    <a:pt x="151" y="5"/>
                  </a:lnTo>
                  <a:lnTo>
                    <a:pt x="168" y="4"/>
                  </a:lnTo>
                  <a:lnTo>
                    <a:pt x="187" y="4"/>
                  </a:lnTo>
                  <a:lnTo>
                    <a:pt x="206" y="2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7" name="Freeform 103"/>
            <xdr:cNvSpPr>
              <a:spLocks noChangeArrowheads="1"/>
            </xdr:cNvSpPr>
          </xdr:nvSpPr>
          <xdr:spPr bwMode="auto">
            <a:xfrm>
              <a:off x="262" y="145"/>
              <a:ext cx="160" cy="56"/>
            </a:xfrm>
            <a:custGeom>
              <a:avLst/>
              <a:gdLst>
                <a:gd name="T0" fmla="*/ 0 w 194"/>
                <a:gd name="T1" fmla="*/ 29 h 84"/>
                <a:gd name="T2" fmla="*/ 10 w 194"/>
                <a:gd name="T3" fmla="*/ 26 h 84"/>
                <a:gd name="T4" fmla="*/ 16 w 194"/>
                <a:gd name="T5" fmla="*/ 24 h 84"/>
                <a:gd name="T6" fmla="*/ 26 w 194"/>
                <a:gd name="T7" fmla="*/ 23 h 84"/>
                <a:gd name="T8" fmla="*/ 32 w 194"/>
                <a:gd name="T9" fmla="*/ 22 h 84"/>
                <a:gd name="T10" fmla="*/ 47 w 194"/>
                <a:gd name="T11" fmla="*/ 20 h 84"/>
                <a:gd name="T12" fmla="*/ 56 w 194"/>
                <a:gd name="T13" fmla="*/ 20 h 84"/>
                <a:gd name="T14" fmla="*/ 61 w 194"/>
                <a:gd name="T15" fmla="*/ 19 h 84"/>
                <a:gd name="T16" fmla="*/ 60 w 194"/>
                <a:gd name="T17" fmla="*/ 0 h 84"/>
                <a:gd name="T18" fmla="*/ 59 w 194"/>
                <a:gd name="T19" fmla="*/ 0 h 84"/>
                <a:gd name="T20" fmla="*/ 59 w 194"/>
                <a:gd name="T21" fmla="*/ 2 h 84"/>
                <a:gd name="T22" fmla="*/ 60 w 194"/>
                <a:gd name="T23" fmla="*/ 19 h 84"/>
                <a:gd name="T24" fmla="*/ 56 w 194"/>
                <a:gd name="T25" fmla="*/ 19 h 84"/>
                <a:gd name="T26" fmla="*/ 47 w 194"/>
                <a:gd name="T27" fmla="*/ 19 h 84"/>
                <a:gd name="T28" fmla="*/ 32 w 194"/>
                <a:gd name="T29" fmla="*/ 21 h 84"/>
                <a:gd name="T30" fmla="*/ 26 w 194"/>
                <a:gd name="T31" fmla="*/ 22 h 84"/>
                <a:gd name="T32" fmla="*/ 16 w 194"/>
                <a:gd name="T33" fmla="*/ 23 h 84"/>
                <a:gd name="T34" fmla="*/ 10 w 194"/>
                <a:gd name="T35" fmla="*/ 26 h 84"/>
                <a:gd name="T36" fmla="*/ 2 w 194"/>
                <a:gd name="T37" fmla="*/ 28 h 84"/>
                <a:gd name="T38" fmla="*/ 0 w 194"/>
                <a:gd name="T39" fmla="*/ 29 h 84"/>
                <a:gd name="T40" fmla="*/ 0 w 194"/>
                <a:gd name="T41" fmla="*/ 0 h 84"/>
                <a:gd name="T42" fmla="*/ 194 w 194"/>
                <a:gd name="T43" fmla="*/ 84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T40" t="T41" r="T42" b="T43"/>
              <a:pathLst>
                <a:path w="194" h="84">
                  <a:moveTo>
                    <a:pt x="0" y="84"/>
                  </a:moveTo>
                  <a:lnTo>
                    <a:pt x="33" y="76"/>
                  </a:lnTo>
                  <a:lnTo>
                    <a:pt x="50" y="71"/>
                  </a:lnTo>
                  <a:lnTo>
                    <a:pt x="82" y="66"/>
                  </a:lnTo>
                  <a:lnTo>
                    <a:pt x="99" y="63"/>
                  </a:lnTo>
                  <a:lnTo>
                    <a:pt x="147" y="58"/>
                  </a:lnTo>
                  <a:lnTo>
                    <a:pt x="178" y="58"/>
                  </a:lnTo>
                  <a:lnTo>
                    <a:pt x="194" y="57"/>
                  </a:lnTo>
                  <a:lnTo>
                    <a:pt x="188" y="0"/>
                  </a:lnTo>
                  <a:lnTo>
                    <a:pt x="187" y="0"/>
                  </a:lnTo>
                  <a:lnTo>
                    <a:pt x="185" y="2"/>
                  </a:lnTo>
                  <a:lnTo>
                    <a:pt x="191" y="54"/>
                  </a:lnTo>
                  <a:lnTo>
                    <a:pt x="178" y="56"/>
                  </a:lnTo>
                  <a:lnTo>
                    <a:pt x="147" y="56"/>
                  </a:lnTo>
                  <a:lnTo>
                    <a:pt x="99" y="60"/>
                  </a:lnTo>
                  <a:lnTo>
                    <a:pt x="82" y="63"/>
                  </a:lnTo>
                  <a:lnTo>
                    <a:pt x="50" y="68"/>
                  </a:lnTo>
                  <a:lnTo>
                    <a:pt x="33" y="73"/>
                  </a:lnTo>
                  <a:lnTo>
                    <a:pt x="3" y="81"/>
                  </a:lnTo>
                  <a:lnTo>
                    <a:pt x="0" y="84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8" name="Freeform 104"/>
            <xdr:cNvSpPr>
              <a:spLocks noChangeArrowheads="1"/>
            </xdr:cNvSpPr>
          </xdr:nvSpPr>
          <xdr:spPr bwMode="auto">
            <a:xfrm>
              <a:off x="278" y="226"/>
              <a:ext cx="153" cy="55"/>
            </a:xfrm>
            <a:custGeom>
              <a:avLst/>
              <a:gdLst>
                <a:gd name="T0" fmla="*/ 55 w 187"/>
                <a:gd name="T1" fmla="*/ 0 h 82"/>
                <a:gd name="T2" fmla="*/ 51 w 187"/>
                <a:gd name="T3" fmla="*/ 1 h 82"/>
                <a:gd name="T4" fmla="*/ 45 w 187"/>
                <a:gd name="T5" fmla="*/ 1 h 82"/>
                <a:gd name="T6" fmla="*/ 40 w 187"/>
                <a:gd name="T7" fmla="*/ 2 h 82"/>
                <a:gd name="T8" fmla="*/ 35 w 187"/>
                <a:gd name="T9" fmla="*/ 2 h 82"/>
                <a:gd name="T10" fmla="*/ 30 w 187"/>
                <a:gd name="T11" fmla="*/ 2 h 82"/>
                <a:gd name="T12" fmla="*/ 25 w 187"/>
                <a:gd name="T13" fmla="*/ 2 h 82"/>
                <a:gd name="T14" fmla="*/ 21 w 187"/>
                <a:gd name="T15" fmla="*/ 4 h 82"/>
                <a:gd name="T16" fmla="*/ 17 w 187"/>
                <a:gd name="T17" fmla="*/ 5 h 82"/>
                <a:gd name="T18" fmla="*/ 13 w 187"/>
                <a:gd name="T19" fmla="*/ 6 h 82"/>
                <a:gd name="T20" fmla="*/ 8 w 187"/>
                <a:gd name="T21" fmla="*/ 7 h 82"/>
                <a:gd name="T22" fmla="*/ 5 w 187"/>
                <a:gd name="T23" fmla="*/ 8 h 82"/>
                <a:gd name="T24" fmla="*/ 0 w 187"/>
                <a:gd name="T25" fmla="*/ 10 h 82"/>
                <a:gd name="T26" fmla="*/ 5 w 187"/>
                <a:gd name="T27" fmla="*/ 28 h 82"/>
                <a:gd name="T28" fmla="*/ 9 w 187"/>
                <a:gd name="T29" fmla="*/ 26 h 82"/>
                <a:gd name="T30" fmla="*/ 13 w 187"/>
                <a:gd name="T31" fmla="*/ 25 h 82"/>
                <a:gd name="T32" fmla="*/ 17 w 187"/>
                <a:gd name="T33" fmla="*/ 23 h 82"/>
                <a:gd name="T34" fmla="*/ 22 w 187"/>
                <a:gd name="T35" fmla="*/ 23 h 82"/>
                <a:gd name="T36" fmla="*/ 26 w 187"/>
                <a:gd name="T37" fmla="*/ 22 h 82"/>
                <a:gd name="T38" fmla="*/ 31 w 187"/>
                <a:gd name="T39" fmla="*/ 20 h 82"/>
                <a:gd name="T40" fmla="*/ 35 w 187"/>
                <a:gd name="T41" fmla="*/ 20 h 82"/>
                <a:gd name="T42" fmla="*/ 40 w 187"/>
                <a:gd name="T43" fmla="*/ 19 h 82"/>
                <a:gd name="T44" fmla="*/ 44 w 187"/>
                <a:gd name="T45" fmla="*/ 19 h 82"/>
                <a:gd name="T46" fmla="*/ 49 w 187"/>
                <a:gd name="T47" fmla="*/ 19 h 82"/>
                <a:gd name="T48" fmla="*/ 53 w 187"/>
                <a:gd name="T49" fmla="*/ 19 h 82"/>
                <a:gd name="T50" fmla="*/ 59 w 187"/>
                <a:gd name="T51" fmla="*/ 19 h 82"/>
                <a:gd name="T52" fmla="*/ 55 w 187"/>
                <a:gd name="T53" fmla="*/ 0 h 82"/>
                <a:gd name="T54" fmla="*/ 55 w 187"/>
                <a:gd name="T55" fmla="*/ 0 h 82"/>
                <a:gd name="T56" fmla="*/ 0 w 187"/>
                <a:gd name="T57" fmla="*/ 0 h 82"/>
                <a:gd name="T58" fmla="*/ 187 w 187"/>
                <a:gd name="T59" fmla="*/ 82 h 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187" h="82">
                  <a:moveTo>
                    <a:pt x="181" y="0"/>
                  </a:moveTo>
                  <a:lnTo>
                    <a:pt x="164" y="1"/>
                  </a:lnTo>
                  <a:lnTo>
                    <a:pt x="145" y="1"/>
                  </a:lnTo>
                  <a:lnTo>
                    <a:pt x="130" y="3"/>
                  </a:lnTo>
                  <a:lnTo>
                    <a:pt x="112" y="4"/>
                  </a:lnTo>
                  <a:lnTo>
                    <a:pt x="97" y="5"/>
                  </a:lnTo>
                  <a:lnTo>
                    <a:pt x="82" y="8"/>
                  </a:lnTo>
                  <a:lnTo>
                    <a:pt x="68" y="11"/>
                  </a:lnTo>
                  <a:lnTo>
                    <a:pt x="53" y="14"/>
                  </a:lnTo>
                  <a:lnTo>
                    <a:pt x="40" y="18"/>
                  </a:lnTo>
                  <a:lnTo>
                    <a:pt x="28" y="21"/>
                  </a:lnTo>
                  <a:lnTo>
                    <a:pt x="15" y="25"/>
                  </a:lnTo>
                  <a:lnTo>
                    <a:pt x="0" y="30"/>
                  </a:lnTo>
                  <a:lnTo>
                    <a:pt x="16" y="82"/>
                  </a:lnTo>
                  <a:lnTo>
                    <a:pt x="30" y="77"/>
                  </a:lnTo>
                  <a:lnTo>
                    <a:pt x="43" y="74"/>
                  </a:lnTo>
                  <a:lnTo>
                    <a:pt x="56" y="70"/>
                  </a:lnTo>
                  <a:lnTo>
                    <a:pt x="71" y="67"/>
                  </a:lnTo>
                  <a:lnTo>
                    <a:pt x="85" y="63"/>
                  </a:lnTo>
                  <a:lnTo>
                    <a:pt x="99" y="61"/>
                  </a:lnTo>
                  <a:lnTo>
                    <a:pt x="114" y="59"/>
                  </a:lnTo>
                  <a:lnTo>
                    <a:pt x="128" y="57"/>
                  </a:lnTo>
                  <a:lnTo>
                    <a:pt x="143" y="56"/>
                  </a:lnTo>
                  <a:lnTo>
                    <a:pt x="158" y="54"/>
                  </a:lnTo>
                  <a:lnTo>
                    <a:pt x="173" y="54"/>
                  </a:lnTo>
                  <a:lnTo>
                    <a:pt x="187" y="53"/>
                  </a:lnTo>
                  <a:lnTo>
                    <a:pt x="181" y="0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9" name="Freeform 105"/>
            <xdr:cNvSpPr>
              <a:spLocks noChangeArrowheads="1"/>
            </xdr:cNvSpPr>
          </xdr:nvSpPr>
          <xdr:spPr bwMode="auto">
            <a:xfrm>
              <a:off x="278" y="226"/>
              <a:ext cx="153" cy="55"/>
            </a:xfrm>
            <a:custGeom>
              <a:avLst/>
              <a:gdLst>
                <a:gd name="T0" fmla="*/ 55 w 187"/>
                <a:gd name="T1" fmla="*/ 0 h 82"/>
                <a:gd name="T2" fmla="*/ 51 w 187"/>
                <a:gd name="T3" fmla="*/ 1 h 82"/>
                <a:gd name="T4" fmla="*/ 45 w 187"/>
                <a:gd name="T5" fmla="*/ 1 h 82"/>
                <a:gd name="T6" fmla="*/ 40 w 187"/>
                <a:gd name="T7" fmla="*/ 2 h 82"/>
                <a:gd name="T8" fmla="*/ 35 w 187"/>
                <a:gd name="T9" fmla="*/ 2 h 82"/>
                <a:gd name="T10" fmla="*/ 30 w 187"/>
                <a:gd name="T11" fmla="*/ 2 h 82"/>
                <a:gd name="T12" fmla="*/ 25 w 187"/>
                <a:gd name="T13" fmla="*/ 2 h 82"/>
                <a:gd name="T14" fmla="*/ 21 w 187"/>
                <a:gd name="T15" fmla="*/ 4 h 82"/>
                <a:gd name="T16" fmla="*/ 17 w 187"/>
                <a:gd name="T17" fmla="*/ 5 h 82"/>
                <a:gd name="T18" fmla="*/ 13 w 187"/>
                <a:gd name="T19" fmla="*/ 6 h 82"/>
                <a:gd name="T20" fmla="*/ 8 w 187"/>
                <a:gd name="T21" fmla="*/ 7 h 82"/>
                <a:gd name="T22" fmla="*/ 5 w 187"/>
                <a:gd name="T23" fmla="*/ 8 h 82"/>
                <a:gd name="T24" fmla="*/ 0 w 187"/>
                <a:gd name="T25" fmla="*/ 10 h 82"/>
                <a:gd name="T26" fmla="*/ 5 w 187"/>
                <a:gd name="T27" fmla="*/ 28 h 82"/>
                <a:gd name="T28" fmla="*/ 9 w 187"/>
                <a:gd name="T29" fmla="*/ 26 h 82"/>
                <a:gd name="T30" fmla="*/ 13 w 187"/>
                <a:gd name="T31" fmla="*/ 25 h 82"/>
                <a:gd name="T32" fmla="*/ 17 w 187"/>
                <a:gd name="T33" fmla="*/ 23 h 82"/>
                <a:gd name="T34" fmla="*/ 22 w 187"/>
                <a:gd name="T35" fmla="*/ 23 h 82"/>
                <a:gd name="T36" fmla="*/ 26 w 187"/>
                <a:gd name="T37" fmla="*/ 22 h 82"/>
                <a:gd name="T38" fmla="*/ 31 w 187"/>
                <a:gd name="T39" fmla="*/ 20 h 82"/>
                <a:gd name="T40" fmla="*/ 35 w 187"/>
                <a:gd name="T41" fmla="*/ 20 h 82"/>
                <a:gd name="T42" fmla="*/ 40 w 187"/>
                <a:gd name="T43" fmla="*/ 19 h 82"/>
                <a:gd name="T44" fmla="*/ 44 w 187"/>
                <a:gd name="T45" fmla="*/ 19 h 82"/>
                <a:gd name="T46" fmla="*/ 49 w 187"/>
                <a:gd name="T47" fmla="*/ 19 h 82"/>
                <a:gd name="T48" fmla="*/ 53 w 187"/>
                <a:gd name="T49" fmla="*/ 19 h 82"/>
                <a:gd name="T50" fmla="*/ 59 w 187"/>
                <a:gd name="T51" fmla="*/ 19 h 82"/>
                <a:gd name="T52" fmla="*/ 55 w 187"/>
                <a:gd name="T53" fmla="*/ 0 h 82"/>
                <a:gd name="T54" fmla="*/ 55 w 187"/>
                <a:gd name="T55" fmla="*/ 0 h 82"/>
                <a:gd name="T56" fmla="*/ 0 w 187"/>
                <a:gd name="T57" fmla="*/ 0 h 82"/>
                <a:gd name="T58" fmla="*/ 187 w 187"/>
                <a:gd name="T59" fmla="*/ 82 h 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187" h="82">
                  <a:moveTo>
                    <a:pt x="181" y="0"/>
                  </a:moveTo>
                  <a:lnTo>
                    <a:pt x="164" y="1"/>
                  </a:lnTo>
                  <a:lnTo>
                    <a:pt x="145" y="1"/>
                  </a:lnTo>
                  <a:lnTo>
                    <a:pt x="130" y="3"/>
                  </a:lnTo>
                  <a:lnTo>
                    <a:pt x="112" y="4"/>
                  </a:lnTo>
                  <a:lnTo>
                    <a:pt x="97" y="5"/>
                  </a:lnTo>
                  <a:lnTo>
                    <a:pt x="82" y="8"/>
                  </a:lnTo>
                  <a:lnTo>
                    <a:pt x="68" y="11"/>
                  </a:lnTo>
                  <a:lnTo>
                    <a:pt x="53" y="14"/>
                  </a:lnTo>
                  <a:lnTo>
                    <a:pt x="40" y="18"/>
                  </a:lnTo>
                  <a:lnTo>
                    <a:pt x="28" y="21"/>
                  </a:lnTo>
                  <a:lnTo>
                    <a:pt x="15" y="25"/>
                  </a:lnTo>
                  <a:lnTo>
                    <a:pt x="0" y="30"/>
                  </a:lnTo>
                  <a:lnTo>
                    <a:pt x="16" y="82"/>
                  </a:lnTo>
                  <a:lnTo>
                    <a:pt x="30" y="77"/>
                  </a:lnTo>
                  <a:lnTo>
                    <a:pt x="43" y="74"/>
                  </a:lnTo>
                  <a:lnTo>
                    <a:pt x="56" y="70"/>
                  </a:lnTo>
                  <a:lnTo>
                    <a:pt x="71" y="67"/>
                  </a:lnTo>
                  <a:lnTo>
                    <a:pt x="85" y="63"/>
                  </a:lnTo>
                  <a:lnTo>
                    <a:pt x="99" y="61"/>
                  </a:lnTo>
                  <a:lnTo>
                    <a:pt x="114" y="59"/>
                  </a:lnTo>
                  <a:lnTo>
                    <a:pt x="128" y="57"/>
                  </a:lnTo>
                  <a:lnTo>
                    <a:pt x="143" y="56"/>
                  </a:lnTo>
                  <a:lnTo>
                    <a:pt x="158" y="54"/>
                  </a:lnTo>
                  <a:lnTo>
                    <a:pt x="173" y="54"/>
                  </a:lnTo>
                  <a:lnTo>
                    <a:pt x="187" y="53"/>
                  </a:lnTo>
                  <a:lnTo>
                    <a:pt x="181" y="0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70" name="Freeform 106"/>
            <xdr:cNvSpPr>
              <a:spLocks noChangeArrowheads="1"/>
            </xdr:cNvSpPr>
          </xdr:nvSpPr>
          <xdr:spPr bwMode="auto">
            <a:xfrm>
              <a:off x="278" y="225"/>
              <a:ext cx="149" cy="58"/>
            </a:xfrm>
            <a:custGeom>
              <a:avLst/>
              <a:gdLst>
                <a:gd name="T0" fmla="*/ 58 w 182"/>
                <a:gd name="T1" fmla="*/ 2 h 85"/>
                <a:gd name="T2" fmla="*/ 58 w 182"/>
                <a:gd name="T3" fmla="*/ 0 h 85"/>
                <a:gd name="T4" fmla="*/ 53 w 182"/>
                <a:gd name="T5" fmla="*/ 2 h 85"/>
                <a:gd name="T6" fmla="*/ 46 w 182"/>
                <a:gd name="T7" fmla="*/ 2 h 85"/>
                <a:gd name="T8" fmla="*/ 42 w 182"/>
                <a:gd name="T9" fmla="*/ 2 h 85"/>
                <a:gd name="T10" fmla="*/ 36 w 182"/>
                <a:gd name="T11" fmla="*/ 2 h 85"/>
                <a:gd name="T12" fmla="*/ 31 w 182"/>
                <a:gd name="T13" fmla="*/ 2 h 85"/>
                <a:gd name="T14" fmla="*/ 18 w 182"/>
                <a:gd name="T15" fmla="*/ 5 h 85"/>
                <a:gd name="T16" fmla="*/ 14 w 182"/>
                <a:gd name="T17" fmla="*/ 6 h 85"/>
                <a:gd name="T18" fmla="*/ 9 w 182"/>
                <a:gd name="T19" fmla="*/ 8 h 85"/>
                <a:gd name="T20" fmla="*/ 5 w 182"/>
                <a:gd name="T21" fmla="*/ 9 h 85"/>
                <a:gd name="T22" fmla="*/ 0 w 182"/>
                <a:gd name="T23" fmla="*/ 10 h 85"/>
                <a:gd name="T24" fmla="*/ 5 w 182"/>
                <a:gd name="T25" fmla="*/ 30 h 85"/>
                <a:gd name="T26" fmla="*/ 6 w 182"/>
                <a:gd name="T27" fmla="*/ 29 h 85"/>
                <a:gd name="T28" fmla="*/ 2 w 182"/>
                <a:gd name="T29" fmla="*/ 12 h 85"/>
                <a:gd name="T30" fmla="*/ 5 w 182"/>
                <a:gd name="T31" fmla="*/ 10 h 85"/>
                <a:gd name="T32" fmla="*/ 9 w 182"/>
                <a:gd name="T33" fmla="*/ 9 h 85"/>
                <a:gd name="T34" fmla="*/ 14 w 182"/>
                <a:gd name="T35" fmla="*/ 8 h 85"/>
                <a:gd name="T36" fmla="*/ 18 w 182"/>
                <a:gd name="T37" fmla="*/ 6 h 85"/>
                <a:gd name="T38" fmla="*/ 31 w 182"/>
                <a:gd name="T39" fmla="*/ 3 h 85"/>
                <a:gd name="T40" fmla="*/ 36 w 182"/>
                <a:gd name="T41" fmla="*/ 2 h 85"/>
                <a:gd name="T42" fmla="*/ 42 w 182"/>
                <a:gd name="T43" fmla="*/ 2 h 85"/>
                <a:gd name="T44" fmla="*/ 46 w 182"/>
                <a:gd name="T45" fmla="*/ 2 h 85"/>
                <a:gd name="T46" fmla="*/ 53 w 182"/>
                <a:gd name="T47" fmla="*/ 2 h 85"/>
                <a:gd name="T48" fmla="*/ 58 w 182"/>
                <a:gd name="T49" fmla="*/ 2 h 85"/>
                <a:gd name="T50" fmla="*/ 0 w 182"/>
                <a:gd name="T51" fmla="*/ 0 h 85"/>
                <a:gd name="T52" fmla="*/ 182 w 182"/>
                <a:gd name="T53" fmla="*/ 85 h 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T50" t="T51" r="T52" b="T53"/>
              <a:pathLst>
                <a:path w="182" h="85">
                  <a:moveTo>
                    <a:pt x="182" y="3"/>
                  </a:moveTo>
                  <a:lnTo>
                    <a:pt x="182" y="0"/>
                  </a:lnTo>
                  <a:lnTo>
                    <a:pt x="165" y="2"/>
                  </a:lnTo>
                  <a:lnTo>
                    <a:pt x="146" y="2"/>
                  </a:lnTo>
                  <a:lnTo>
                    <a:pt x="131" y="3"/>
                  </a:lnTo>
                  <a:lnTo>
                    <a:pt x="113" y="5"/>
                  </a:lnTo>
                  <a:lnTo>
                    <a:pt x="98" y="6"/>
                  </a:lnTo>
                  <a:lnTo>
                    <a:pt x="54" y="15"/>
                  </a:lnTo>
                  <a:lnTo>
                    <a:pt x="41" y="19"/>
                  </a:lnTo>
                  <a:lnTo>
                    <a:pt x="29" y="22"/>
                  </a:lnTo>
                  <a:lnTo>
                    <a:pt x="16" y="26"/>
                  </a:lnTo>
                  <a:lnTo>
                    <a:pt x="0" y="30"/>
                  </a:lnTo>
                  <a:lnTo>
                    <a:pt x="16" y="85"/>
                  </a:lnTo>
                  <a:lnTo>
                    <a:pt x="18" y="82"/>
                  </a:lnTo>
                  <a:lnTo>
                    <a:pt x="3" y="33"/>
                  </a:lnTo>
                  <a:lnTo>
                    <a:pt x="16" y="29"/>
                  </a:lnTo>
                  <a:lnTo>
                    <a:pt x="29" y="25"/>
                  </a:lnTo>
                  <a:lnTo>
                    <a:pt x="41" y="22"/>
                  </a:lnTo>
                  <a:lnTo>
                    <a:pt x="54" y="17"/>
                  </a:lnTo>
                  <a:lnTo>
                    <a:pt x="98" y="9"/>
                  </a:lnTo>
                  <a:lnTo>
                    <a:pt x="113" y="7"/>
                  </a:lnTo>
                  <a:lnTo>
                    <a:pt x="131" y="6"/>
                  </a:lnTo>
                  <a:lnTo>
                    <a:pt x="146" y="5"/>
                  </a:lnTo>
                  <a:lnTo>
                    <a:pt x="165" y="5"/>
                  </a:lnTo>
                  <a:lnTo>
                    <a:pt x="182" y="3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71" name="Freeform 107"/>
            <xdr:cNvSpPr>
              <a:spLocks noChangeArrowheads="1"/>
            </xdr:cNvSpPr>
          </xdr:nvSpPr>
          <xdr:spPr bwMode="auto">
            <a:xfrm>
              <a:off x="291" y="225"/>
              <a:ext cx="142" cy="58"/>
            </a:xfrm>
            <a:custGeom>
              <a:avLst/>
              <a:gdLst>
                <a:gd name="T0" fmla="*/ 0 w 173"/>
                <a:gd name="T1" fmla="*/ 30 h 85"/>
                <a:gd name="T2" fmla="*/ 5 w 173"/>
                <a:gd name="T3" fmla="*/ 29 h 85"/>
                <a:gd name="T4" fmla="*/ 9 w 173"/>
                <a:gd name="T5" fmla="*/ 27 h 85"/>
                <a:gd name="T6" fmla="*/ 14 w 173"/>
                <a:gd name="T7" fmla="*/ 26 h 85"/>
                <a:gd name="T8" fmla="*/ 18 w 173"/>
                <a:gd name="T9" fmla="*/ 25 h 85"/>
                <a:gd name="T10" fmla="*/ 23 w 173"/>
                <a:gd name="T11" fmla="*/ 24 h 85"/>
                <a:gd name="T12" fmla="*/ 27 w 173"/>
                <a:gd name="T13" fmla="*/ 23 h 85"/>
                <a:gd name="T14" fmla="*/ 32 w 173"/>
                <a:gd name="T15" fmla="*/ 22 h 85"/>
                <a:gd name="T16" fmla="*/ 41 w 173"/>
                <a:gd name="T17" fmla="*/ 21 h 85"/>
                <a:gd name="T18" fmla="*/ 46 w 173"/>
                <a:gd name="T19" fmla="*/ 20 h 85"/>
                <a:gd name="T20" fmla="*/ 52 w 173"/>
                <a:gd name="T21" fmla="*/ 20 h 85"/>
                <a:gd name="T22" fmla="*/ 56 w 173"/>
                <a:gd name="T23" fmla="*/ 19 h 85"/>
                <a:gd name="T24" fmla="*/ 54 w 173"/>
                <a:gd name="T25" fmla="*/ 0 h 85"/>
                <a:gd name="T26" fmla="*/ 53 w 173"/>
                <a:gd name="T27" fmla="*/ 0 h 85"/>
                <a:gd name="T28" fmla="*/ 53 w 173"/>
                <a:gd name="T29" fmla="*/ 2 h 85"/>
                <a:gd name="T30" fmla="*/ 55 w 173"/>
                <a:gd name="T31" fmla="*/ 19 h 85"/>
                <a:gd name="T32" fmla="*/ 52 w 173"/>
                <a:gd name="T33" fmla="*/ 19 h 85"/>
                <a:gd name="T34" fmla="*/ 46 w 173"/>
                <a:gd name="T35" fmla="*/ 19 h 85"/>
                <a:gd name="T36" fmla="*/ 41 w 173"/>
                <a:gd name="T37" fmla="*/ 19 h 85"/>
                <a:gd name="T38" fmla="*/ 32 w 173"/>
                <a:gd name="T39" fmla="*/ 21 h 85"/>
                <a:gd name="T40" fmla="*/ 27 w 173"/>
                <a:gd name="T41" fmla="*/ 22 h 85"/>
                <a:gd name="T42" fmla="*/ 23 w 173"/>
                <a:gd name="T43" fmla="*/ 22 h 85"/>
                <a:gd name="T44" fmla="*/ 18 w 173"/>
                <a:gd name="T45" fmla="*/ 24 h 85"/>
                <a:gd name="T46" fmla="*/ 14 w 173"/>
                <a:gd name="T47" fmla="*/ 25 h 85"/>
                <a:gd name="T48" fmla="*/ 9 w 173"/>
                <a:gd name="T49" fmla="*/ 27 h 85"/>
                <a:gd name="T50" fmla="*/ 5 w 173"/>
                <a:gd name="T51" fmla="*/ 27 h 85"/>
                <a:gd name="T52" fmla="*/ 2 w 173"/>
                <a:gd name="T53" fmla="*/ 29 h 85"/>
                <a:gd name="T54" fmla="*/ 0 w 173"/>
                <a:gd name="T55" fmla="*/ 30 h 85"/>
                <a:gd name="T56" fmla="*/ 0 w 173"/>
                <a:gd name="T57" fmla="*/ 0 h 85"/>
                <a:gd name="T58" fmla="*/ 173 w 173"/>
                <a:gd name="T59" fmla="*/ 85 h 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173" h="85">
                  <a:moveTo>
                    <a:pt x="0" y="85"/>
                  </a:moveTo>
                  <a:lnTo>
                    <a:pt x="15" y="81"/>
                  </a:lnTo>
                  <a:lnTo>
                    <a:pt x="28" y="78"/>
                  </a:lnTo>
                  <a:lnTo>
                    <a:pt x="41" y="73"/>
                  </a:lnTo>
                  <a:lnTo>
                    <a:pt x="56" y="71"/>
                  </a:lnTo>
                  <a:lnTo>
                    <a:pt x="70" y="66"/>
                  </a:lnTo>
                  <a:lnTo>
                    <a:pt x="84" y="65"/>
                  </a:lnTo>
                  <a:lnTo>
                    <a:pt x="99" y="62"/>
                  </a:lnTo>
                  <a:lnTo>
                    <a:pt x="128" y="59"/>
                  </a:lnTo>
                  <a:lnTo>
                    <a:pt x="143" y="58"/>
                  </a:lnTo>
                  <a:lnTo>
                    <a:pt x="158" y="58"/>
                  </a:lnTo>
                  <a:lnTo>
                    <a:pt x="173" y="56"/>
                  </a:lnTo>
                  <a:lnTo>
                    <a:pt x="168" y="0"/>
                  </a:lnTo>
                  <a:lnTo>
                    <a:pt x="166" y="0"/>
                  </a:lnTo>
                  <a:lnTo>
                    <a:pt x="165" y="3"/>
                  </a:lnTo>
                  <a:lnTo>
                    <a:pt x="171" y="53"/>
                  </a:lnTo>
                  <a:lnTo>
                    <a:pt x="158" y="55"/>
                  </a:lnTo>
                  <a:lnTo>
                    <a:pt x="143" y="55"/>
                  </a:lnTo>
                  <a:lnTo>
                    <a:pt x="128" y="56"/>
                  </a:lnTo>
                  <a:lnTo>
                    <a:pt x="99" y="59"/>
                  </a:lnTo>
                  <a:lnTo>
                    <a:pt x="84" y="62"/>
                  </a:lnTo>
                  <a:lnTo>
                    <a:pt x="70" y="63"/>
                  </a:lnTo>
                  <a:lnTo>
                    <a:pt x="56" y="68"/>
                  </a:lnTo>
                  <a:lnTo>
                    <a:pt x="41" y="71"/>
                  </a:lnTo>
                  <a:lnTo>
                    <a:pt x="28" y="75"/>
                  </a:lnTo>
                  <a:lnTo>
                    <a:pt x="15" y="78"/>
                  </a:lnTo>
                  <a:lnTo>
                    <a:pt x="2" y="82"/>
                  </a:lnTo>
                  <a:lnTo>
                    <a:pt x="0" y="85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72" name="Freeform 108"/>
            <xdr:cNvSpPr>
              <a:spLocks noChangeArrowheads="1"/>
            </xdr:cNvSpPr>
          </xdr:nvSpPr>
          <xdr:spPr bwMode="auto">
            <a:xfrm>
              <a:off x="164" y="382"/>
              <a:ext cx="727" cy="693"/>
            </a:xfrm>
            <a:custGeom>
              <a:avLst/>
              <a:gdLst>
                <a:gd name="T0" fmla="*/ 271 w 818"/>
                <a:gd name="T1" fmla="*/ 191 h 858"/>
                <a:gd name="T2" fmla="*/ 270 w 818"/>
                <a:gd name="T3" fmla="*/ 211 h 858"/>
                <a:gd name="T4" fmla="*/ 266 w 818"/>
                <a:gd name="T5" fmla="*/ 230 h 858"/>
                <a:gd name="T6" fmla="*/ 261 w 818"/>
                <a:gd name="T7" fmla="*/ 247 h 858"/>
                <a:gd name="T8" fmla="*/ 253 w 818"/>
                <a:gd name="T9" fmla="*/ 262 h 858"/>
                <a:gd name="T10" fmla="*/ 244 w 818"/>
                <a:gd name="T11" fmla="*/ 277 h 858"/>
                <a:gd name="T12" fmla="*/ 232 w 818"/>
                <a:gd name="T13" fmla="*/ 289 h 858"/>
                <a:gd name="T14" fmla="*/ 218 w 818"/>
                <a:gd name="T15" fmla="*/ 300 h 858"/>
                <a:gd name="T16" fmla="*/ 204 w 818"/>
                <a:gd name="T17" fmla="*/ 311 h 858"/>
                <a:gd name="T18" fmla="*/ 189 w 818"/>
                <a:gd name="T19" fmla="*/ 316 h 858"/>
                <a:gd name="T20" fmla="*/ 172 w 818"/>
                <a:gd name="T21" fmla="*/ 322 h 858"/>
                <a:gd name="T22" fmla="*/ 154 w 818"/>
                <a:gd name="T23" fmla="*/ 325 h 858"/>
                <a:gd name="T24" fmla="*/ 136 w 818"/>
                <a:gd name="T25" fmla="*/ 326 h 858"/>
                <a:gd name="T26" fmla="*/ 119 w 818"/>
                <a:gd name="T27" fmla="*/ 325 h 858"/>
                <a:gd name="T28" fmla="*/ 100 w 818"/>
                <a:gd name="T29" fmla="*/ 322 h 858"/>
                <a:gd name="T30" fmla="*/ 83 w 818"/>
                <a:gd name="T31" fmla="*/ 316 h 858"/>
                <a:gd name="T32" fmla="*/ 67 w 818"/>
                <a:gd name="T33" fmla="*/ 311 h 858"/>
                <a:gd name="T34" fmla="*/ 54 w 818"/>
                <a:gd name="T35" fmla="*/ 300 h 858"/>
                <a:gd name="T36" fmla="*/ 41 w 818"/>
                <a:gd name="T37" fmla="*/ 289 h 858"/>
                <a:gd name="T38" fmla="*/ 28 w 818"/>
                <a:gd name="T39" fmla="*/ 277 h 858"/>
                <a:gd name="T40" fmla="*/ 18 w 818"/>
                <a:gd name="T41" fmla="*/ 262 h 858"/>
                <a:gd name="T42" fmla="*/ 11 w 818"/>
                <a:gd name="T43" fmla="*/ 247 h 858"/>
                <a:gd name="T44" fmla="*/ 5 w 818"/>
                <a:gd name="T45" fmla="*/ 230 h 858"/>
                <a:gd name="T46" fmla="*/ 2 w 818"/>
                <a:gd name="T47" fmla="*/ 211 h 858"/>
                <a:gd name="T48" fmla="*/ 0 w 818"/>
                <a:gd name="T49" fmla="*/ 191 h 858"/>
                <a:gd name="T50" fmla="*/ 0 w 818"/>
                <a:gd name="T51" fmla="*/ 0 h 858"/>
                <a:gd name="T52" fmla="*/ 271 w 818"/>
                <a:gd name="T53" fmla="*/ 0 h 858"/>
                <a:gd name="T54" fmla="*/ 271 w 818"/>
                <a:gd name="T55" fmla="*/ 191 h 858"/>
                <a:gd name="T56" fmla="*/ 271 w 818"/>
                <a:gd name="T57" fmla="*/ 191 h 858"/>
                <a:gd name="T58" fmla="*/ 0 w 818"/>
                <a:gd name="T59" fmla="*/ 0 h 858"/>
                <a:gd name="T60" fmla="*/ 818 w 818"/>
                <a:gd name="T61" fmla="*/ 858 h 8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T58" t="T59" r="T60" b="T61"/>
              <a:pathLst>
                <a:path w="818" h="858">
                  <a:moveTo>
                    <a:pt x="818" y="502"/>
                  </a:moveTo>
                  <a:lnTo>
                    <a:pt x="815" y="555"/>
                  </a:lnTo>
                  <a:lnTo>
                    <a:pt x="803" y="604"/>
                  </a:lnTo>
                  <a:lnTo>
                    <a:pt x="786" y="650"/>
                  </a:lnTo>
                  <a:lnTo>
                    <a:pt x="763" y="690"/>
                  </a:lnTo>
                  <a:lnTo>
                    <a:pt x="733" y="729"/>
                  </a:lnTo>
                  <a:lnTo>
                    <a:pt x="698" y="762"/>
                  </a:lnTo>
                  <a:lnTo>
                    <a:pt x="659" y="790"/>
                  </a:lnTo>
                  <a:lnTo>
                    <a:pt x="616" y="815"/>
                  </a:lnTo>
                  <a:lnTo>
                    <a:pt x="569" y="833"/>
                  </a:lnTo>
                  <a:lnTo>
                    <a:pt x="519" y="848"/>
                  </a:lnTo>
                  <a:lnTo>
                    <a:pt x="465" y="855"/>
                  </a:lnTo>
                  <a:lnTo>
                    <a:pt x="409" y="858"/>
                  </a:lnTo>
                  <a:lnTo>
                    <a:pt x="355" y="855"/>
                  </a:lnTo>
                  <a:lnTo>
                    <a:pt x="302" y="848"/>
                  </a:lnTo>
                  <a:lnTo>
                    <a:pt x="250" y="833"/>
                  </a:lnTo>
                  <a:lnTo>
                    <a:pt x="203" y="815"/>
                  </a:lnTo>
                  <a:lnTo>
                    <a:pt x="159" y="790"/>
                  </a:lnTo>
                  <a:lnTo>
                    <a:pt x="121" y="762"/>
                  </a:lnTo>
                  <a:lnTo>
                    <a:pt x="86" y="729"/>
                  </a:lnTo>
                  <a:lnTo>
                    <a:pt x="56" y="690"/>
                  </a:lnTo>
                  <a:lnTo>
                    <a:pt x="33" y="650"/>
                  </a:lnTo>
                  <a:lnTo>
                    <a:pt x="16" y="604"/>
                  </a:lnTo>
                  <a:lnTo>
                    <a:pt x="4" y="555"/>
                  </a:lnTo>
                  <a:lnTo>
                    <a:pt x="0" y="502"/>
                  </a:lnTo>
                  <a:lnTo>
                    <a:pt x="0" y="0"/>
                  </a:lnTo>
                  <a:lnTo>
                    <a:pt x="818" y="0"/>
                  </a:lnTo>
                  <a:lnTo>
                    <a:pt x="818" y="502"/>
                  </a:lnTo>
                  <a:close/>
                </a:path>
              </a:pathLst>
            </a:custGeom>
            <a:solidFill>
              <a:srgbClr val="FFFFFF"/>
            </a:solidFill>
            <a:ln w="6480">
              <a:solidFill>
                <a:srgbClr val="000000"/>
              </a:solidFill>
              <a:round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73" name="Freeform 109"/>
            <xdr:cNvSpPr>
              <a:spLocks noChangeArrowheads="1"/>
            </xdr:cNvSpPr>
          </xdr:nvSpPr>
          <xdr:spPr bwMode="auto">
            <a:xfrm>
              <a:off x="636" y="188"/>
              <a:ext cx="109" cy="94"/>
            </a:xfrm>
            <a:custGeom>
              <a:avLst/>
              <a:gdLst>
                <a:gd name="T0" fmla="*/ 6 w 137"/>
                <a:gd name="T1" fmla="*/ 2 h 130"/>
                <a:gd name="T2" fmla="*/ 4 w 137"/>
                <a:gd name="T3" fmla="*/ 2 h 130"/>
                <a:gd name="T4" fmla="*/ 3 w 137"/>
                <a:gd name="T5" fmla="*/ 3 h 130"/>
                <a:gd name="T6" fmla="*/ 2 w 137"/>
                <a:gd name="T7" fmla="*/ 6 h 130"/>
                <a:gd name="T8" fmla="*/ 2 w 137"/>
                <a:gd name="T9" fmla="*/ 9 h 130"/>
                <a:gd name="T10" fmla="*/ 2 w 137"/>
                <a:gd name="T11" fmla="*/ 12 h 130"/>
                <a:gd name="T12" fmla="*/ 6 w 137"/>
                <a:gd name="T13" fmla="*/ 16 h 130"/>
                <a:gd name="T14" fmla="*/ 5 w 137"/>
                <a:gd name="T15" fmla="*/ 18 h 130"/>
                <a:gd name="T16" fmla="*/ 2 w 137"/>
                <a:gd name="T17" fmla="*/ 20 h 130"/>
                <a:gd name="T18" fmla="*/ 3 w 137"/>
                <a:gd name="T19" fmla="*/ 24 h 130"/>
                <a:gd name="T20" fmla="*/ 5 w 137"/>
                <a:gd name="T21" fmla="*/ 27 h 130"/>
                <a:gd name="T22" fmla="*/ 3 w 137"/>
                <a:gd name="T23" fmla="*/ 30 h 130"/>
                <a:gd name="T24" fmla="*/ 2 w 137"/>
                <a:gd name="T25" fmla="*/ 32 h 130"/>
                <a:gd name="T26" fmla="*/ 2 w 137"/>
                <a:gd name="T27" fmla="*/ 33 h 130"/>
                <a:gd name="T28" fmla="*/ 2 w 137"/>
                <a:gd name="T29" fmla="*/ 36 h 130"/>
                <a:gd name="T30" fmla="*/ 2 w 137"/>
                <a:gd name="T31" fmla="*/ 37 h 130"/>
                <a:gd name="T32" fmla="*/ 4 w 137"/>
                <a:gd name="T33" fmla="*/ 37 h 130"/>
                <a:gd name="T34" fmla="*/ 5 w 137"/>
                <a:gd name="T35" fmla="*/ 34 h 130"/>
                <a:gd name="T36" fmla="*/ 8 w 137"/>
                <a:gd name="T37" fmla="*/ 30 h 130"/>
                <a:gd name="T38" fmla="*/ 10 w 137"/>
                <a:gd name="T39" fmla="*/ 31 h 130"/>
                <a:gd name="T40" fmla="*/ 9 w 137"/>
                <a:gd name="T41" fmla="*/ 34 h 130"/>
                <a:gd name="T42" fmla="*/ 9 w 137"/>
                <a:gd name="T43" fmla="*/ 34 h 130"/>
                <a:gd name="T44" fmla="*/ 8 w 137"/>
                <a:gd name="T45" fmla="*/ 38 h 130"/>
                <a:gd name="T46" fmla="*/ 7 w 137"/>
                <a:gd name="T47" fmla="*/ 39 h 130"/>
                <a:gd name="T48" fmla="*/ 8 w 137"/>
                <a:gd name="T49" fmla="*/ 42 h 130"/>
                <a:gd name="T50" fmla="*/ 10 w 137"/>
                <a:gd name="T51" fmla="*/ 44 h 130"/>
                <a:gd name="T52" fmla="*/ 12 w 137"/>
                <a:gd name="T53" fmla="*/ 42 h 130"/>
                <a:gd name="T54" fmla="*/ 10 w 137"/>
                <a:gd name="T55" fmla="*/ 40 h 130"/>
                <a:gd name="T56" fmla="*/ 13 w 137"/>
                <a:gd name="T57" fmla="*/ 37 h 130"/>
                <a:gd name="T58" fmla="*/ 17 w 137"/>
                <a:gd name="T59" fmla="*/ 33 h 130"/>
                <a:gd name="T60" fmla="*/ 20 w 137"/>
                <a:gd name="T61" fmla="*/ 33 h 130"/>
                <a:gd name="T62" fmla="*/ 23 w 137"/>
                <a:gd name="T63" fmla="*/ 34 h 130"/>
                <a:gd name="T64" fmla="*/ 22 w 137"/>
                <a:gd name="T65" fmla="*/ 37 h 130"/>
                <a:gd name="T66" fmla="*/ 21 w 137"/>
                <a:gd name="T67" fmla="*/ 39 h 130"/>
                <a:gd name="T68" fmla="*/ 24 w 137"/>
                <a:gd name="T69" fmla="*/ 39 h 130"/>
                <a:gd name="T70" fmla="*/ 27 w 137"/>
                <a:gd name="T71" fmla="*/ 35 h 130"/>
                <a:gd name="T72" fmla="*/ 29 w 137"/>
                <a:gd name="T73" fmla="*/ 34 h 130"/>
                <a:gd name="T74" fmla="*/ 30 w 137"/>
                <a:gd name="T75" fmla="*/ 34 h 130"/>
                <a:gd name="T76" fmla="*/ 31 w 137"/>
                <a:gd name="T77" fmla="*/ 39 h 130"/>
                <a:gd name="T78" fmla="*/ 29 w 137"/>
                <a:gd name="T79" fmla="*/ 42 h 130"/>
                <a:gd name="T80" fmla="*/ 28 w 137"/>
                <a:gd name="T81" fmla="*/ 45 h 130"/>
                <a:gd name="T82" fmla="*/ 29 w 137"/>
                <a:gd name="T83" fmla="*/ 46 h 130"/>
                <a:gd name="T84" fmla="*/ 32 w 137"/>
                <a:gd name="T85" fmla="*/ 45 h 130"/>
                <a:gd name="T86" fmla="*/ 38 w 137"/>
                <a:gd name="T87" fmla="*/ 36 h 130"/>
                <a:gd name="T88" fmla="*/ 37 w 137"/>
                <a:gd name="T89" fmla="*/ 34 h 130"/>
                <a:gd name="T90" fmla="*/ 37 w 137"/>
                <a:gd name="T91" fmla="*/ 30 h 130"/>
                <a:gd name="T92" fmla="*/ 38 w 137"/>
                <a:gd name="T93" fmla="*/ 27 h 130"/>
                <a:gd name="T94" fmla="*/ 41 w 137"/>
                <a:gd name="T95" fmla="*/ 23 h 130"/>
                <a:gd name="T96" fmla="*/ 40 w 137"/>
                <a:gd name="T97" fmla="*/ 20 h 130"/>
                <a:gd name="T98" fmla="*/ 40 w 137"/>
                <a:gd name="T99" fmla="*/ 18 h 130"/>
                <a:gd name="T100" fmla="*/ 39 w 137"/>
                <a:gd name="T101" fmla="*/ 15 h 130"/>
                <a:gd name="T102" fmla="*/ 34 w 137"/>
                <a:gd name="T103" fmla="*/ 16 h 130"/>
                <a:gd name="T104" fmla="*/ 24 w 137"/>
                <a:gd name="T105" fmla="*/ 16 h 130"/>
                <a:gd name="T106" fmla="*/ 20 w 137"/>
                <a:gd name="T107" fmla="*/ 15 h 130"/>
                <a:gd name="T108" fmla="*/ 15 w 137"/>
                <a:gd name="T109" fmla="*/ 11 h 130"/>
                <a:gd name="T110" fmla="*/ 13 w 137"/>
                <a:gd name="T111" fmla="*/ 10 h 130"/>
                <a:gd name="T112" fmla="*/ 16 w 137"/>
                <a:gd name="T113" fmla="*/ 8 h 130"/>
                <a:gd name="T114" fmla="*/ 15 w 137"/>
                <a:gd name="T115" fmla="*/ 5 h 130"/>
                <a:gd name="T116" fmla="*/ 13 w 137"/>
                <a:gd name="T117" fmla="*/ 2 h 130"/>
                <a:gd name="T118" fmla="*/ 10 w 137"/>
                <a:gd name="T119" fmla="*/ 2 h 130"/>
                <a:gd name="T120" fmla="*/ 8 w 137"/>
                <a:gd name="T121" fmla="*/ 6 h 130"/>
                <a:gd name="T122" fmla="*/ 0 w 137"/>
                <a:gd name="T123" fmla="*/ 0 h 130"/>
                <a:gd name="T124" fmla="*/ 137 w 137"/>
                <a:gd name="T125" fmla="*/ 130 h 1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</a:cxnLst>
              <a:rect l="T122" t="T123" r="T124" b="T125"/>
              <a:pathLst>
                <a:path w="137" h="130">
                  <a:moveTo>
                    <a:pt x="33" y="0"/>
                  </a:moveTo>
                  <a:lnTo>
                    <a:pt x="33" y="2"/>
                  </a:lnTo>
                  <a:lnTo>
                    <a:pt x="32" y="2"/>
                  </a:lnTo>
                  <a:lnTo>
                    <a:pt x="30" y="2"/>
                  </a:lnTo>
                  <a:lnTo>
                    <a:pt x="29" y="2"/>
                  </a:lnTo>
                  <a:lnTo>
                    <a:pt x="27" y="2"/>
                  </a:lnTo>
                  <a:lnTo>
                    <a:pt x="26" y="2"/>
                  </a:lnTo>
                  <a:lnTo>
                    <a:pt x="25" y="2"/>
                  </a:lnTo>
                  <a:lnTo>
                    <a:pt x="23" y="2"/>
                  </a:lnTo>
                  <a:lnTo>
                    <a:pt x="22" y="0"/>
                  </a:lnTo>
                  <a:lnTo>
                    <a:pt x="22" y="2"/>
                  </a:lnTo>
                  <a:lnTo>
                    <a:pt x="22" y="3"/>
                  </a:lnTo>
                  <a:lnTo>
                    <a:pt x="22" y="5"/>
                  </a:lnTo>
                  <a:lnTo>
                    <a:pt x="20" y="5"/>
                  </a:lnTo>
                  <a:lnTo>
                    <a:pt x="19" y="5"/>
                  </a:lnTo>
                  <a:lnTo>
                    <a:pt x="17" y="5"/>
                  </a:lnTo>
                  <a:lnTo>
                    <a:pt x="17" y="3"/>
                  </a:lnTo>
                  <a:lnTo>
                    <a:pt x="16" y="3"/>
                  </a:lnTo>
                  <a:lnTo>
                    <a:pt x="14" y="2"/>
                  </a:lnTo>
                  <a:lnTo>
                    <a:pt x="13" y="2"/>
                  </a:lnTo>
                  <a:lnTo>
                    <a:pt x="12" y="2"/>
                  </a:lnTo>
                  <a:lnTo>
                    <a:pt x="10" y="2"/>
                  </a:lnTo>
                  <a:lnTo>
                    <a:pt x="9" y="0"/>
                  </a:lnTo>
                  <a:lnTo>
                    <a:pt x="7" y="0"/>
                  </a:lnTo>
                  <a:lnTo>
                    <a:pt x="7" y="2"/>
                  </a:lnTo>
                  <a:lnTo>
                    <a:pt x="6" y="2"/>
                  </a:lnTo>
                  <a:lnTo>
                    <a:pt x="4" y="2"/>
                  </a:lnTo>
                  <a:lnTo>
                    <a:pt x="4" y="6"/>
                  </a:lnTo>
                  <a:lnTo>
                    <a:pt x="6" y="7"/>
                  </a:lnTo>
                  <a:lnTo>
                    <a:pt x="7" y="7"/>
                  </a:lnTo>
                  <a:lnTo>
                    <a:pt x="7" y="9"/>
                  </a:lnTo>
                  <a:lnTo>
                    <a:pt x="9" y="9"/>
                  </a:lnTo>
                  <a:lnTo>
                    <a:pt x="10" y="9"/>
                  </a:lnTo>
                  <a:lnTo>
                    <a:pt x="12" y="10"/>
                  </a:lnTo>
                  <a:lnTo>
                    <a:pt x="12" y="12"/>
                  </a:lnTo>
                  <a:lnTo>
                    <a:pt x="12" y="13"/>
                  </a:lnTo>
                  <a:lnTo>
                    <a:pt x="12" y="15"/>
                  </a:lnTo>
                  <a:lnTo>
                    <a:pt x="12" y="16"/>
                  </a:lnTo>
                  <a:lnTo>
                    <a:pt x="10" y="16"/>
                  </a:lnTo>
                  <a:lnTo>
                    <a:pt x="9" y="16"/>
                  </a:lnTo>
                  <a:lnTo>
                    <a:pt x="7" y="16"/>
                  </a:lnTo>
                  <a:lnTo>
                    <a:pt x="9" y="17"/>
                  </a:lnTo>
                  <a:lnTo>
                    <a:pt x="9" y="19"/>
                  </a:lnTo>
                  <a:lnTo>
                    <a:pt x="9" y="20"/>
                  </a:lnTo>
                  <a:lnTo>
                    <a:pt x="7" y="20"/>
                  </a:lnTo>
                  <a:lnTo>
                    <a:pt x="7" y="22"/>
                  </a:lnTo>
                  <a:lnTo>
                    <a:pt x="6" y="22"/>
                  </a:lnTo>
                  <a:lnTo>
                    <a:pt x="6" y="23"/>
                  </a:lnTo>
                  <a:lnTo>
                    <a:pt x="6" y="25"/>
                  </a:lnTo>
                  <a:lnTo>
                    <a:pt x="4" y="25"/>
                  </a:lnTo>
                  <a:lnTo>
                    <a:pt x="3" y="25"/>
                  </a:lnTo>
                  <a:lnTo>
                    <a:pt x="2" y="25"/>
                  </a:lnTo>
                  <a:lnTo>
                    <a:pt x="3" y="26"/>
                  </a:lnTo>
                  <a:lnTo>
                    <a:pt x="3" y="28"/>
                  </a:lnTo>
                  <a:lnTo>
                    <a:pt x="3" y="29"/>
                  </a:lnTo>
                  <a:lnTo>
                    <a:pt x="3" y="30"/>
                  </a:lnTo>
                  <a:lnTo>
                    <a:pt x="2" y="30"/>
                  </a:lnTo>
                  <a:lnTo>
                    <a:pt x="4" y="32"/>
                  </a:lnTo>
                  <a:lnTo>
                    <a:pt x="4" y="30"/>
                  </a:lnTo>
                  <a:lnTo>
                    <a:pt x="6" y="32"/>
                  </a:lnTo>
                  <a:lnTo>
                    <a:pt x="7" y="32"/>
                  </a:lnTo>
                  <a:lnTo>
                    <a:pt x="7" y="33"/>
                  </a:lnTo>
                  <a:lnTo>
                    <a:pt x="9" y="33"/>
                  </a:lnTo>
                  <a:lnTo>
                    <a:pt x="10" y="32"/>
                  </a:lnTo>
                  <a:lnTo>
                    <a:pt x="19" y="32"/>
                  </a:lnTo>
                  <a:lnTo>
                    <a:pt x="19" y="36"/>
                  </a:lnTo>
                  <a:lnTo>
                    <a:pt x="19" y="38"/>
                  </a:lnTo>
                  <a:lnTo>
                    <a:pt x="19" y="39"/>
                  </a:lnTo>
                  <a:lnTo>
                    <a:pt x="19" y="40"/>
                  </a:lnTo>
                  <a:lnTo>
                    <a:pt x="19" y="42"/>
                  </a:lnTo>
                  <a:lnTo>
                    <a:pt x="19" y="43"/>
                  </a:lnTo>
                  <a:lnTo>
                    <a:pt x="19" y="45"/>
                  </a:lnTo>
                  <a:lnTo>
                    <a:pt x="17" y="45"/>
                  </a:lnTo>
                  <a:lnTo>
                    <a:pt x="19" y="46"/>
                  </a:lnTo>
                  <a:lnTo>
                    <a:pt x="20" y="46"/>
                  </a:lnTo>
                  <a:lnTo>
                    <a:pt x="22" y="46"/>
                  </a:lnTo>
                  <a:lnTo>
                    <a:pt x="22" y="48"/>
                  </a:lnTo>
                  <a:lnTo>
                    <a:pt x="20" y="48"/>
                  </a:lnTo>
                  <a:lnTo>
                    <a:pt x="20" y="49"/>
                  </a:lnTo>
                  <a:lnTo>
                    <a:pt x="19" y="49"/>
                  </a:lnTo>
                  <a:lnTo>
                    <a:pt x="17" y="49"/>
                  </a:lnTo>
                  <a:lnTo>
                    <a:pt x="16" y="49"/>
                  </a:lnTo>
                  <a:lnTo>
                    <a:pt x="14" y="49"/>
                  </a:lnTo>
                  <a:lnTo>
                    <a:pt x="16" y="51"/>
                  </a:lnTo>
                  <a:lnTo>
                    <a:pt x="16" y="52"/>
                  </a:lnTo>
                  <a:lnTo>
                    <a:pt x="14" y="52"/>
                  </a:lnTo>
                  <a:lnTo>
                    <a:pt x="13" y="52"/>
                  </a:lnTo>
                  <a:lnTo>
                    <a:pt x="12" y="52"/>
                  </a:lnTo>
                  <a:lnTo>
                    <a:pt x="10" y="52"/>
                  </a:lnTo>
                  <a:lnTo>
                    <a:pt x="12" y="53"/>
                  </a:lnTo>
                  <a:lnTo>
                    <a:pt x="12" y="55"/>
                  </a:lnTo>
                  <a:lnTo>
                    <a:pt x="10" y="55"/>
                  </a:lnTo>
                  <a:lnTo>
                    <a:pt x="9" y="55"/>
                  </a:lnTo>
                  <a:lnTo>
                    <a:pt x="7" y="55"/>
                  </a:lnTo>
                  <a:lnTo>
                    <a:pt x="7" y="58"/>
                  </a:lnTo>
                  <a:lnTo>
                    <a:pt x="9" y="58"/>
                  </a:lnTo>
                  <a:lnTo>
                    <a:pt x="10" y="58"/>
                  </a:lnTo>
                  <a:lnTo>
                    <a:pt x="12" y="58"/>
                  </a:lnTo>
                  <a:lnTo>
                    <a:pt x="10" y="62"/>
                  </a:lnTo>
                  <a:lnTo>
                    <a:pt x="12" y="63"/>
                  </a:lnTo>
                  <a:lnTo>
                    <a:pt x="13" y="63"/>
                  </a:lnTo>
                  <a:lnTo>
                    <a:pt x="14" y="63"/>
                  </a:lnTo>
                  <a:lnTo>
                    <a:pt x="14" y="65"/>
                  </a:lnTo>
                  <a:lnTo>
                    <a:pt x="13" y="65"/>
                  </a:lnTo>
                  <a:lnTo>
                    <a:pt x="12" y="65"/>
                  </a:lnTo>
                  <a:lnTo>
                    <a:pt x="10" y="65"/>
                  </a:lnTo>
                  <a:lnTo>
                    <a:pt x="12" y="66"/>
                  </a:lnTo>
                  <a:lnTo>
                    <a:pt x="12" y="68"/>
                  </a:lnTo>
                  <a:lnTo>
                    <a:pt x="12" y="69"/>
                  </a:lnTo>
                  <a:lnTo>
                    <a:pt x="12" y="71"/>
                  </a:lnTo>
                  <a:lnTo>
                    <a:pt x="10" y="71"/>
                  </a:lnTo>
                  <a:lnTo>
                    <a:pt x="12" y="72"/>
                  </a:lnTo>
                  <a:lnTo>
                    <a:pt x="13" y="72"/>
                  </a:lnTo>
                  <a:lnTo>
                    <a:pt x="14" y="72"/>
                  </a:lnTo>
                  <a:lnTo>
                    <a:pt x="14" y="73"/>
                  </a:lnTo>
                  <a:lnTo>
                    <a:pt x="13" y="73"/>
                  </a:lnTo>
                  <a:lnTo>
                    <a:pt x="12" y="73"/>
                  </a:lnTo>
                  <a:lnTo>
                    <a:pt x="10" y="73"/>
                  </a:lnTo>
                  <a:lnTo>
                    <a:pt x="12" y="75"/>
                  </a:lnTo>
                  <a:lnTo>
                    <a:pt x="12" y="76"/>
                  </a:lnTo>
                  <a:lnTo>
                    <a:pt x="12" y="79"/>
                  </a:lnTo>
                  <a:lnTo>
                    <a:pt x="12" y="81"/>
                  </a:lnTo>
                  <a:lnTo>
                    <a:pt x="10" y="81"/>
                  </a:lnTo>
                  <a:lnTo>
                    <a:pt x="10" y="82"/>
                  </a:lnTo>
                  <a:lnTo>
                    <a:pt x="9" y="82"/>
                  </a:lnTo>
                  <a:lnTo>
                    <a:pt x="7" y="82"/>
                  </a:lnTo>
                  <a:lnTo>
                    <a:pt x="9" y="84"/>
                  </a:lnTo>
                  <a:lnTo>
                    <a:pt x="9" y="85"/>
                  </a:lnTo>
                  <a:lnTo>
                    <a:pt x="7" y="85"/>
                  </a:lnTo>
                  <a:lnTo>
                    <a:pt x="7" y="86"/>
                  </a:lnTo>
                  <a:lnTo>
                    <a:pt x="7" y="88"/>
                  </a:lnTo>
                  <a:lnTo>
                    <a:pt x="6" y="88"/>
                  </a:lnTo>
                  <a:lnTo>
                    <a:pt x="7" y="89"/>
                  </a:lnTo>
                  <a:lnTo>
                    <a:pt x="7" y="91"/>
                  </a:lnTo>
                  <a:lnTo>
                    <a:pt x="6" y="91"/>
                  </a:lnTo>
                  <a:lnTo>
                    <a:pt x="6" y="92"/>
                  </a:lnTo>
                  <a:lnTo>
                    <a:pt x="4" y="92"/>
                  </a:lnTo>
                  <a:lnTo>
                    <a:pt x="3" y="91"/>
                  </a:lnTo>
                  <a:lnTo>
                    <a:pt x="4" y="92"/>
                  </a:lnTo>
                  <a:lnTo>
                    <a:pt x="4" y="94"/>
                  </a:lnTo>
                  <a:lnTo>
                    <a:pt x="3" y="94"/>
                  </a:lnTo>
                  <a:lnTo>
                    <a:pt x="3" y="95"/>
                  </a:lnTo>
                  <a:lnTo>
                    <a:pt x="2" y="95"/>
                  </a:lnTo>
                  <a:lnTo>
                    <a:pt x="0" y="95"/>
                  </a:lnTo>
                  <a:lnTo>
                    <a:pt x="0" y="98"/>
                  </a:lnTo>
                  <a:lnTo>
                    <a:pt x="2" y="99"/>
                  </a:lnTo>
                  <a:lnTo>
                    <a:pt x="3" y="99"/>
                  </a:lnTo>
                  <a:lnTo>
                    <a:pt x="4" y="101"/>
                  </a:lnTo>
                  <a:lnTo>
                    <a:pt x="4" y="102"/>
                  </a:lnTo>
                  <a:lnTo>
                    <a:pt x="6" y="102"/>
                  </a:lnTo>
                  <a:lnTo>
                    <a:pt x="6" y="101"/>
                  </a:lnTo>
                  <a:lnTo>
                    <a:pt x="6" y="99"/>
                  </a:lnTo>
                  <a:lnTo>
                    <a:pt x="7" y="101"/>
                  </a:lnTo>
                  <a:lnTo>
                    <a:pt x="7" y="102"/>
                  </a:lnTo>
                  <a:lnTo>
                    <a:pt x="9" y="102"/>
                  </a:lnTo>
                  <a:lnTo>
                    <a:pt x="10" y="102"/>
                  </a:lnTo>
                  <a:lnTo>
                    <a:pt x="10" y="101"/>
                  </a:lnTo>
                  <a:lnTo>
                    <a:pt x="12" y="101"/>
                  </a:lnTo>
                  <a:lnTo>
                    <a:pt x="12" y="99"/>
                  </a:lnTo>
                  <a:lnTo>
                    <a:pt x="12" y="98"/>
                  </a:lnTo>
                  <a:lnTo>
                    <a:pt x="12" y="96"/>
                  </a:lnTo>
                  <a:lnTo>
                    <a:pt x="13" y="96"/>
                  </a:lnTo>
                  <a:lnTo>
                    <a:pt x="14" y="96"/>
                  </a:lnTo>
                  <a:lnTo>
                    <a:pt x="16" y="96"/>
                  </a:lnTo>
                  <a:lnTo>
                    <a:pt x="17" y="96"/>
                  </a:lnTo>
                  <a:lnTo>
                    <a:pt x="17" y="95"/>
                  </a:lnTo>
                  <a:lnTo>
                    <a:pt x="16" y="95"/>
                  </a:lnTo>
                  <a:lnTo>
                    <a:pt x="17" y="95"/>
                  </a:lnTo>
                  <a:lnTo>
                    <a:pt x="19" y="95"/>
                  </a:lnTo>
                  <a:lnTo>
                    <a:pt x="20" y="95"/>
                  </a:lnTo>
                  <a:lnTo>
                    <a:pt x="20" y="94"/>
                  </a:lnTo>
                  <a:lnTo>
                    <a:pt x="17" y="91"/>
                  </a:lnTo>
                  <a:lnTo>
                    <a:pt x="19" y="91"/>
                  </a:lnTo>
                  <a:lnTo>
                    <a:pt x="20" y="89"/>
                  </a:lnTo>
                  <a:lnTo>
                    <a:pt x="20" y="88"/>
                  </a:lnTo>
                  <a:lnTo>
                    <a:pt x="20" y="86"/>
                  </a:lnTo>
                  <a:lnTo>
                    <a:pt x="20" y="85"/>
                  </a:lnTo>
                  <a:lnTo>
                    <a:pt x="22" y="85"/>
                  </a:lnTo>
                  <a:lnTo>
                    <a:pt x="23" y="85"/>
                  </a:lnTo>
                  <a:lnTo>
                    <a:pt x="25" y="85"/>
                  </a:lnTo>
                  <a:lnTo>
                    <a:pt x="25" y="84"/>
                  </a:lnTo>
                  <a:lnTo>
                    <a:pt x="26" y="84"/>
                  </a:lnTo>
                  <a:lnTo>
                    <a:pt x="26" y="82"/>
                  </a:lnTo>
                  <a:lnTo>
                    <a:pt x="26" y="81"/>
                  </a:lnTo>
                  <a:lnTo>
                    <a:pt x="32" y="81"/>
                  </a:lnTo>
                  <a:lnTo>
                    <a:pt x="32" y="84"/>
                  </a:lnTo>
                  <a:lnTo>
                    <a:pt x="33" y="85"/>
                  </a:lnTo>
                  <a:lnTo>
                    <a:pt x="35" y="85"/>
                  </a:lnTo>
                  <a:lnTo>
                    <a:pt x="35" y="86"/>
                  </a:lnTo>
                  <a:lnTo>
                    <a:pt x="33" y="86"/>
                  </a:lnTo>
                  <a:lnTo>
                    <a:pt x="32" y="86"/>
                  </a:lnTo>
                  <a:lnTo>
                    <a:pt x="33" y="88"/>
                  </a:lnTo>
                  <a:lnTo>
                    <a:pt x="33" y="89"/>
                  </a:lnTo>
                  <a:lnTo>
                    <a:pt x="33" y="91"/>
                  </a:lnTo>
                  <a:lnTo>
                    <a:pt x="33" y="92"/>
                  </a:lnTo>
                  <a:lnTo>
                    <a:pt x="32" y="92"/>
                  </a:lnTo>
                  <a:lnTo>
                    <a:pt x="32" y="94"/>
                  </a:lnTo>
                  <a:lnTo>
                    <a:pt x="30" y="94"/>
                  </a:lnTo>
                  <a:lnTo>
                    <a:pt x="29" y="94"/>
                  </a:lnTo>
                  <a:lnTo>
                    <a:pt x="30" y="95"/>
                  </a:lnTo>
                  <a:lnTo>
                    <a:pt x="32" y="95"/>
                  </a:lnTo>
                  <a:lnTo>
                    <a:pt x="32" y="94"/>
                  </a:lnTo>
                  <a:lnTo>
                    <a:pt x="32" y="95"/>
                  </a:lnTo>
                  <a:lnTo>
                    <a:pt x="30" y="95"/>
                  </a:lnTo>
                  <a:lnTo>
                    <a:pt x="29" y="95"/>
                  </a:lnTo>
                  <a:lnTo>
                    <a:pt x="30" y="96"/>
                  </a:lnTo>
                  <a:lnTo>
                    <a:pt x="30" y="98"/>
                  </a:lnTo>
                  <a:lnTo>
                    <a:pt x="29" y="98"/>
                  </a:lnTo>
                  <a:lnTo>
                    <a:pt x="27" y="98"/>
                  </a:lnTo>
                  <a:lnTo>
                    <a:pt x="26" y="98"/>
                  </a:lnTo>
                  <a:lnTo>
                    <a:pt x="27" y="99"/>
                  </a:lnTo>
                  <a:lnTo>
                    <a:pt x="27" y="101"/>
                  </a:lnTo>
                  <a:lnTo>
                    <a:pt x="27" y="102"/>
                  </a:lnTo>
                  <a:lnTo>
                    <a:pt x="26" y="102"/>
                  </a:lnTo>
                  <a:lnTo>
                    <a:pt x="26" y="104"/>
                  </a:lnTo>
                  <a:lnTo>
                    <a:pt x="25" y="104"/>
                  </a:lnTo>
                  <a:lnTo>
                    <a:pt x="23" y="104"/>
                  </a:lnTo>
                  <a:lnTo>
                    <a:pt x="25" y="105"/>
                  </a:lnTo>
                  <a:lnTo>
                    <a:pt x="26" y="105"/>
                  </a:lnTo>
                  <a:lnTo>
                    <a:pt x="26" y="104"/>
                  </a:lnTo>
                  <a:lnTo>
                    <a:pt x="26" y="107"/>
                  </a:lnTo>
                  <a:lnTo>
                    <a:pt x="26" y="108"/>
                  </a:lnTo>
                  <a:lnTo>
                    <a:pt x="25" y="108"/>
                  </a:lnTo>
                  <a:lnTo>
                    <a:pt x="23" y="108"/>
                  </a:lnTo>
                  <a:lnTo>
                    <a:pt x="25" y="109"/>
                  </a:lnTo>
                  <a:lnTo>
                    <a:pt x="26" y="109"/>
                  </a:lnTo>
                  <a:lnTo>
                    <a:pt x="26" y="111"/>
                  </a:lnTo>
                  <a:lnTo>
                    <a:pt x="25" y="111"/>
                  </a:lnTo>
                  <a:lnTo>
                    <a:pt x="23" y="111"/>
                  </a:lnTo>
                  <a:lnTo>
                    <a:pt x="25" y="112"/>
                  </a:lnTo>
                  <a:lnTo>
                    <a:pt x="25" y="114"/>
                  </a:lnTo>
                  <a:lnTo>
                    <a:pt x="25" y="115"/>
                  </a:lnTo>
                  <a:lnTo>
                    <a:pt x="25" y="117"/>
                  </a:lnTo>
                  <a:lnTo>
                    <a:pt x="23" y="115"/>
                  </a:lnTo>
                  <a:lnTo>
                    <a:pt x="23" y="117"/>
                  </a:lnTo>
                  <a:lnTo>
                    <a:pt x="22" y="117"/>
                  </a:lnTo>
                  <a:lnTo>
                    <a:pt x="20" y="117"/>
                  </a:lnTo>
                  <a:lnTo>
                    <a:pt x="26" y="121"/>
                  </a:lnTo>
                  <a:lnTo>
                    <a:pt x="29" y="121"/>
                  </a:lnTo>
                  <a:lnTo>
                    <a:pt x="30" y="121"/>
                  </a:lnTo>
                  <a:lnTo>
                    <a:pt x="32" y="121"/>
                  </a:lnTo>
                  <a:lnTo>
                    <a:pt x="33" y="121"/>
                  </a:lnTo>
                  <a:lnTo>
                    <a:pt x="35" y="121"/>
                  </a:lnTo>
                  <a:lnTo>
                    <a:pt x="35" y="119"/>
                  </a:lnTo>
                  <a:lnTo>
                    <a:pt x="36" y="119"/>
                  </a:lnTo>
                  <a:lnTo>
                    <a:pt x="36" y="118"/>
                  </a:lnTo>
                  <a:lnTo>
                    <a:pt x="37" y="118"/>
                  </a:lnTo>
                  <a:lnTo>
                    <a:pt x="37" y="117"/>
                  </a:lnTo>
                  <a:lnTo>
                    <a:pt x="39" y="117"/>
                  </a:lnTo>
                  <a:lnTo>
                    <a:pt x="39" y="115"/>
                  </a:lnTo>
                  <a:lnTo>
                    <a:pt x="37" y="115"/>
                  </a:lnTo>
                  <a:lnTo>
                    <a:pt x="36" y="115"/>
                  </a:lnTo>
                  <a:lnTo>
                    <a:pt x="35" y="114"/>
                  </a:lnTo>
                  <a:lnTo>
                    <a:pt x="36" y="114"/>
                  </a:lnTo>
                  <a:lnTo>
                    <a:pt x="36" y="112"/>
                  </a:lnTo>
                  <a:lnTo>
                    <a:pt x="37" y="112"/>
                  </a:lnTo>
                  <a:lnTo>
                    <a:pt x="37" y="111"/>
                  </a:lnTo>
                  <a:lnTo>
                    <a:pt x="36" y="111"/>
                  </a:lnTo>
                  <a:lnTo>
                    <a:pt x="35" y="109"/>
                  </a:lnTo>
                  <a:lnTo>
                    <a:pt x="36" y="109"/>
                  </a:lnTo>
                  <a:lnTo>
                    <a:pt x="36" y="108"/>
                  </a:lnTo>
                  <a:lnTo>
                    <a:pt x="35" y="107"/>
                  </a:lnTo>
                  <a:lnTo>
                    <a:pt x="40" y="105"/>
                  </a:lnTo>
                  <a:lnTo>
                    <a:pt x="42" y="105"/>
                  </a:lnTo>
                  <a:lnTo>
                    <a:pt x="42" y="104"/>
                  </a:lnTo>
                  <a:lnTo>
                    <a:pt x="42" y="102"/>
                  </a:lnTo>
                  <a:lnTo>
                    <a:pt x="42" y="101"/>
                  </a:lnTo>
                  <a:lnTo>
                    <a:pt x="43" y="102"/>
                  </a:lnTo>
                  <a:lnTo>
                    <a:pt x="45" y="102"/>
                  </a:lnTo>
                  <a:lnTo>
                    <a:pt x="45" y="101"/>
                  </a:lnTo>
                  <a:lnTo>
                    <a:pt x="45" y="99"/>
                  </a:lnTo>
                  <a:lnTo>
                    <a:pt x="45" y="98"/>
                  </a:lnTo>
                  <a:lnTo>
                    <a:pt x="45" y="96"/>
                  </a:lnTo>
                  <a:lnTo>
                    <a:pt x="45" y="95"/>
                  </a:lnTo>
                  <a:lnTo>
                    <a:pt x="46" y="95"/>
                  </a:lnTo>
                  <a:lnTo>
                    <a:pt x="48" y="95"/>
                  </a:lnTo>
                  <a:lnTo>
                    <a:pt x="48" y="94"/>
                  </a:lnTo>
                  <a:lnTo>
                    <a:pt x="49" y="94"/>
                  </a:lnTo>
                  <a:lnTo>
                    <a:pt x="50" y="94"/>
                  </a:lnTo>
                  <a:lnTo>
                    <a:pt x="50" y="92"/>
                  </a:lnTo>
                  <a:lnTo>
                    <a:pt x="52" y="92"/>
                  </a:lnTo>
                  <a:lnTo>
                    <a:pt x="53" y="92"/>
                  </a:lnTo>
                  <a:lnTo>
                    <a:pt x="53" y="91"/>
                  </a:lnTo>
                  <a:lnTo>
                    <a:pt x="55" y="88"/>
                  </a:lnTo>
                  <a:lnTo>
                    <a:pt x="56" y="89"/>
                  </a:lnTo>
                  <a:lnTo>
                    <a:pt x="56" y="91"/>
                  </a:lnTo>
                  <a:lnTo>
                    <a:pt x="58" y="91"/>
                  </a:lnTo>
                  <a:lnTo>
                    <a:pt x="59" y="89"/>
                  </a:lnTo>
                  <a:lnTo>
                    <a:pt x="59" y="88"/>
                  </a:lnTo>
                  <a:lnTo>
                    <a:pt x="60" y="89"/>
                  </a:lnTo>
                  <a:lnTo>
                    <a:pt x="62" y="89"/>
                  </a:lnTo>
                  <a:lnTo>
                    <a:pt x="62" y="91"/>
                  </a:lnTo>
                  <a:lnTo>
                    <a:pt x="63" y="91"/>
                  </a:lnTo>
                  <a:lnTo>
                    <a:pt x="65" y="91"/>
                  </a:lnTo>
                  <a:lnTo>
                    <a:pt x="66" y="91"/>
                  </a:lnTo>
                  <a:lnTo>
                    <a:pt x="66" y="89"/>
                  </a:lnTo>
                  <a:lnTo>
                    <a:pt x="66" y="88"/>
                  </a:lnTo>
                  <a:lnTo>
                    <a:pt x="68" y="89"/>
                  </a:lnTo>
                  <a:lnTo>
                    <a:pt x="69" y="91"/>
                  </a:lnTo>
                  <a:lnTo>
                    <a:pt x="76" y="92"/>
                  </a:lnTo>
                  <a:lnTo>
                    <a:pt x="76" y="94"/>
                  </a:lnTo>
                  <a:lnTo>
                    <a:pt x="76" y="95"/>
                  </a:lnTo>
                  <a:lnTo>
                    <a:pt x="75" y="95"/>
                  </a:lnTo>
                  <a:lnTo>
                    <a:pt x="73" y="95"/>
                  </a:lnTo>
                  <a:lnTo>
                    <a:pt x="75" y="96"/>
                  </a:lnTo>
                  <a:lnTo>
                    <a:pt x="75" y="98"/>
                  </a:lnTo>
                  <a:lnTo>
                    <a:pt x="75" y="99"/>
                  </a:lnTo>
                  <a:lnTo>
                    <a:pt x="73" y="99"/>
                  </a:lnTo>
                  <a:lnTo>
                    <a:pt x="72" y="99"/>
                  </a:lnTo>
                  <a:lnTo>
                    <a:pt x="72" y="101"/>
                  </a:lnTo>
                  <a:lnTo>
                    <a:pt x="71" y="101"/>
                  </a:lnTo>
                  <a:lnTo>
                    <a:pt x="72" y="101"/>
                  </a:lnTo>
                  <a:lnTo>
                    <a:pt x="72" y="102"/>
                  </a:lnTo>
                  <a:lnTo>
                    <a:pt x="72" y="104"/>
                  </a:lnTo>
                  <a:lnTo>
                    <a:pt x="71" y="104"/>
                  </a:lnTo>
                  <a:lnTo>
                    <a:pt x="69" y="104"/>
                  </a:lnTo>
                  <a:lnTo>
                    <a:pt x="68" y="104"/>
                  </a:lnTo>
                  <a:lnTo>
                    <a:pt x="69" y="105"/>
                  </a:lnTo>
                  <a:lnTo>
                    <a:pt x="69" y="107"/>
                  </a:lnTo>
                  <a:lnTo>
                    <a:pt x="69" y="108"/>
                  </a:lnTo>
                  <a:lnTo>
                    <a:pt x="68" y="108"/>
                  </a:lnTo>
                  <a:lnTo>
                    <a:pt x="66" y="108"/>
                  </a:lnTo>
                  <a:lnTo>
                    <a:pt x="65" y="108"/>
                  </a:lnTo>
                  <a:lnTo>
                    <a:pt x="65" y="111"/>
                  </a:lnTo>
                  <a:lnTo>
                    <a:pt x="69" y="117"/>
                  </a:lnTo>
                  <a:lnTo>
                    <a:pt x="72" y="117"/>
                  </a:lnTo>
                  <a:lnTo>
                    <a:pt x="73" y="117"/>
                  </a:lnTo>
                  <a:lnTo>
                    <a:pt x="73" y="115"/>
                  </a:lnTo>
                  <a:lnTo>
                    <a:pt x="75" y="115"/>
                  </a:lnTo>
                  <a:lnTo>
                    <a:pt x="75" y="114"/>
                  </a:lnTo>
                  <a:lnTo>
                    <a:pt x="76" y="114"/>
                  </a:lnTo>
                  <a:lnTo>
                    <a:pt x="76" y="112"/>
                  </a:lnTo>
                  <a:lnTo>
                    <a:pt x="78" y="111"/>
                  </a:lnTo>
                  <a:lnTo>
                    <a:pt x="78" y="109"/>
                  </a:lnTo>
                  <a:lnTo>
                    <a:pt x="79" y="109"/>
                  </a:lnTo>
                  <a:lnTo>
                    <a:pt x="79" y="108"/>
                  </a:lnTo>
                  <a:lnTo>
                    <a:pt x="81" y="108"/>
                  </a:lnTo>
                  <a:lnTo>
                    <a:pt x="81" y="107"/>
                  </a:lnTo>
                  <a:lnTo>
                    <a:pt x="82" y="107"/>
                  </a:lnTo>
                  <a:lnTo>
                    <a:pt x="82" y="105"/>
                  </a:lnTo>
                  <a:lnTo>
                    <a:pt x="82" y="104"/>
                  </a:lnTo>
                  <a:lnTo>
                    <a:pt x="82" y="102"/>
                  </a:lnTo>
                  <a:lnTo>
                    <a:pt x="83" y="102"/>
                  </a:lnTo>
                  <a:lnTo>
                    <a:pt x="85" y="102"/>
                  </a:lnTo>
                  <a:lnTo>
                    <a:pt x="85" y="101"/>
                  </a:lnTo>
                  <a:lnTo>
                    <a:pt x="86" y="101"/>
                  </a:lnTo>
                  <a:lnTo>
                    <a:pt x="86" y="99"/>
                  </a:lnTo>
                  <a:lnTo>
                    <a:pt x="86" y="98"/>
                  </a:lnTo>
                  <a:lnTo>
                    <a:pt x="88" y="99"/>
                  </a:lnTo>
                  <a:lnTo>
                    <a:pt x="89" y="99"/>
                  </a:lnTo>
                  <a:lnTo>
                    <a:pt x="89" y="98"/>
                  </a:lnTo>
                  <a:lnTo>
                    <a:pt x="89" y="96"/>
                  </a:lnTo>
                  <a:lnTo>
                    <a:pt x="91" y="96"/>
                  </a:lnTo>
                  <a:lnTo>
                    <a:pt x="92" y="96"/>
                  </a:lnTo>
                  <a:lnTo>
                    <a:pt x="92" y="95"/>
                  </a:lnTo>
                  <a:lnTo>
                    <a:pt x="92" y="94"/>
                  </a:lnTo>
                  <a:lnTo>
                    <a:pt x="93" y="94"/>
                  </a:lnTo>
                  <a:lnTo>
                    <a:pt x="95" y="94"/>
                  </a:lnTo>
                  <a:lnTo>
                    <a:pt x="95" y="92"/>
                  </a:lnTo>
                  <a:lnTo>
                    <a:pt x="98" y="92"/>
                  </a:lnTo>
                  <a:lnTo>
                    <a:pt x="99" y="94"/>
                  </a:lnTo>
                  <a:lnTo>
                    <a:pt x="99" y="95"/>
                  </a:lnTo>
                  <a:lnTo>
                    <a:pt x="98" y="95"/>
                  </a:lnTo>
                  <a:lnTo>
                    <a:pt x="99" y="96"/>
                  </a:lnTo>
                  <a:lnTo>
                    <a:pt x="101" y="96"/>
                  </a:lnTo>
                  <a:lnTo>
                    <a:pt x="102" y="98"/>
                  </a:lnTo>
                  <a:lnTo>
                    <a:pt x="102" y="99"/>
                  </a:lnTo>
                  <a:lnTo>
                    <a:pt x="102" y="101"/>
                  </a:lnTo>
                  <a:lnTo>
                    <a:pt x="102" y="102"/>
                  </a:lnTo>
                  <a:lnTo>
                    <a:pt x="102" y="104"/>
                  </a:lnTo>
                  <a:lnTo>
                    <a:pt x="101" y="104"/>
                  </a:lnTo>
                  <a:lnTo>
                    <a:pt x="101" y="107"/>
                  </a:lnTo>
                  <a:lnTo>
                    <a:pt x="101" y="108"/>
                  </a:lnTo>
                  <a:lnTo>
                    <a:pt x="99" y="108"/>
                  </a:lnTo>
                  <a:lnTo>
                    <a:pt x="98" y="108"/>
                  </a:lnTo>
                  <a:lnTo>
                    <a:pt x="99" y="109"/>
                  </a:lnTo>
                  <a:lnTo>
                    <a:pt x="99" y="111"/>
                  </a:lnTo>
                  <a:lnTo>
                    <a:pt x="99" y="112"/>
                  </a:lnTo>
                  <a:lnTo>
                    <a:pt x="99" y="114"/>
                  </a:lnTo>
                  <a:lnTo>
                    <a:pt x="99" y="115"/>
                  </a:lnTo>
                  <a:lnTo>
                    <a:pt x="98" y="115"/>
                  </a:lnTo>
                  <a:lnTo>
                    <a:pt x="98" y="117"/>
                  </a:lnTo>
                  <a:lnTo>
                    <a:pt x="96" y="117"/>
                  </a:lnTo>
                  <a:lnTo>
                    <a:pt x="95" y="117"/>
                  </a:lnTo>
                  <a:lnTo>
                    <a:pt x="96" y="118"/>
                  </a:lnTo>
                  <a:lnTo>
                    <a:pt x="96" y="119"/>
                  </a:lnTo>
                  <a:lnTo>
                    <a:pt x="96" y="121"/>
                  </a:lnTo>
                  <a:lnTo>
                    <a:pt x="95" y="121"/>
                  </a:lnTo>
                  <a:lnTo>
                    <a:pt x="95" y="122"/>
                  </a:lnTo>
                  <a:lnTo>
                    <a:pt x="93" y="122"/>
                  </a:lnTo>
                  <a:lnTo>
                    <a:pt x="92" y="122"/>
                  </a:lnTo>
                  <a:lnTo>
                    <a:pt x="93" y="124"/>
                  </a:lnTo>
                  <a:lnTo>
                    <a:pt x="95" y="124"/>
                  </a:lnTo>
                  <a:lnTo>
                    <a:pt x="95" y="122"/>
                  </a:lnTo>
                  <a:lnTo>
                    <a:pt x="95" y="124"/>
                  </a:lnTo>
                  <a:lnTo>
                    <a:pt x="95" y="125"/>
                  </a:lnTo>
                  <a:lnTo>
                    <a:pt x="93" y="125"/>
                  </a:lnTo>
                  <a:lnTo>
                    <a:pt x="92" y="125"/>
                  </a:lnTo>
                  <a:lnTo>
                    <a:pt x="93" y="127"/>
                  </a:lnTo>
                  <a:lnTo>
                    <a:pt x="96" y="127"/>
                  </a:lnTo>
                  <a:lnTo>
                    <a:pt x="96" y="128"/>
                  </a:lnTo>
                  <a:lnTo>
                    <a:pt x="98" y="130"/>
                  </a:lnTo>
                  <a:lnTo>
                    <a:pt x="99" y="130"/>
                  </a:lnTo>
                  <a:lnTo>
                    <a:pt x="101" y="130"/>
                  </a:lnTo>
                  <a:lnTo>
                    <a:pt x="102" y="130"/>
                  </a:lnTo>
                  <a:lnTo>
                    <a:pt x="102" y="128"/>
                  </a:lnTo>
                  <a:lnTo>
                    <a:pt x="104" y="128"/>
                  </a:lnTo>
                  <a:lnTo>
                    <a:pt x="104" y="127"/>
                  </a:lnTo>
                  <a:lnTo>
                    <a:pt x="104" y="125"/>
                  </a:lnTo>
                  <a:lnTo>
                    <a:pt x="104" y="124"/>
                  </a:lnTo>
                  <a:lnTo>
                    <a:pt x="104" y="122"/>
                  </a:lnTo>
                  <a:lnTo>
                    <a:pt x="109" y="124"/>
                  </a:lnTo>
                  <a:lnTo>
                    <a:pt x="111" y="122"/>
                  </a:lnTo>
                  <a:lnTo>
                    <a:pt x="111" y="115"/>
                  </a:lnTo>
                  <a:lnTo>
                    <a:pt x="112" y="115"/>
                  </a:lnTo>
                  <a:lnTo>
                    <a:pt x="114" y="115"/>
                  </a:lnTo>
                  <a:lnTo>
                    <a:pt x="115" y="114"/>
                  </a:lnTo>
                  <a:lnTo>
                    <a:pt x="116" y="112"/>
                  </a:lnTo>
                  <a:lnTo>
                    <a:pt x="116" y="111"/>
                  </a:lnTo>
                  <a:lnTo>
                    <a:pt x="118" y="109"/>
                  </a:lnTo>
                  <a:lnTo>
                    <a:pt x="119" y="108"/>
                  </a:lnTo>
                  <a:lnTo>
                    <a:pt x="121" y="105"/>
                  </a:lnTo>
                  <a:lnTo>
                    <a:pt x="122" y="104"/>
                  </a:lnTo>
                  <a:lnTo>
                    <a:pt x="124" y="102"/>
                  </a:lnTo>
                  <a:lnTo>
                    <a:pt x="125" y="101"/>
                  </a:lnTo>
                  <a:lnTo>
                    <a:pt x="125" y="99"/>
                  </a:lnTo>
                  <a:lnTo>
                    <a:pt x="125" y="98"/>
                  </a:lnTo>
                  <a:lnTo>
                    <a:pt x="124" y="98"/>
                  </a:lnTo>
                  <a:lnTo>
                    <a:pt x="122" y="96"/>
                  </a:lnTo>
                  <a:lnTo>
                    <a:pt x="122" y="95"/>
                  </a:lnTo>
                  <a:lnTo>
                    <a:pt x="121" y="94"/>
                  </a:lnTo>
                  <a:lnTo>
                    <a:pt x="122" y="94"/>
                  </a:lnTo>
                  <a:lnTo>
                    <a:pt x="122" y="92"/>
                  </a:lnTo>
                  <a:lnTo>
                    <a:pt x="124" y="92"/>
                  </a:lnTo>
                  <a:lnTo>
                    <a:pt x="124" y="91"/>
                  </a:lnTo>
                  <a:lnTo>
                    <a:pt x="125" y="89"/>
                  </a:lnTo>
                  <a:lnTo>
                    <a:pt x="125" y="88"/>
                  </a:lnTo>
                  <a:lnTo>
                    <a:pt x="125" y="86"/>
                  </a:lnTo>
                  <a:lnTo>
                    <a:pt x="125" y="84"/>
                  </a:lnTo>
                  <a:lnTo>
                    <a:pt x="124" y="84"/>
                  </a:lnTo>
                  <a:lnTo>
                    <a:pt x="122" y="84"/>
                  </a:lnTo>
                  <a:lnTo>
                    <a:pt x="121" y="82"/>
                  </a:lnTo>
                  <a:lnTo>
                    <a:pt x="122" y="82"/>
                  </a:lnTo>
                  <a:lnTo>
                    <a:pt x="122" y="81"/>
                  </a:lnTo>
                  <a:lnTo>
                    <a:pt x="122" y="79"/>
                  </a:lnTo>
                  <a:lnTo>
                    <a:pt x="124" y="79"/>
                  </a:lnTo>
                  <a:lnTo>
                    <a:pt x="125" y="79"/>
                  </a:lnTo>
                  <a:lnTo>
                    <a:pt x="125" y="78"/>
                  </a:lnTo>
                  <a:lnTo>
                    <a:pt x="127" y="78"/>
                  </a:lnTo>
                  <a:lnTo>
                    <a:pt x="127" y="76"/>
                  </a:lnTo>
                  <a:lnTo>
                    <a:pt x="127" y="75"/>
                  </a:lnTo>
                  <a:lnTo>
                    <a:pt x="127" y="73"/>
                  </a:lnTo>
                  <a:lnTo>
                    <a:pt x="125" y="73"/>
                  </a:lnTo>
                  <a:lnTo>
                    <a:pt x="124" y="72"/>
                  </a:lnTo>
                  <a:lnTo>
                    <a:pt x="125" y="72"/>
                  </a:lnTo>
                  <a:lnTo>
                    <a:pt x="127" y="72"/>
                  </a:lnTo>
                  <a:lnTo>
                    <a:pt x="127" y="71"/>
                  </a:lnTo>
                  <a:lnTo>
                    <a:pt x="128" y="71"/>
                  </a:lnTo>
                  <a:lnTo>
                    <a:pt x="128" y="69"/>
                  </a:lnTo>
                  <a:lnTo>
                    <a:pt x="129" y="69"/>
                  </a:lnTo>
                  <a:lnTo>
                    <a:pt x="129" y="68"/>
                  </a:lnTo>
                  <a:lnTo>
                    <a:pt x="131" y="68"/>
                  </a:lnTo>
                  <a:lnTo>
                    <a:pt x="131" y="66"/>
                  </a:lnTo>
                  <a:lnTo>
                    <a:pt x="131" y="65"/>
                  </a:lnTo>
                  <a:lnTo>
                    <a:pt x="132" y="65"/>
                  </a:lnTo>
                  <a:lnTo>
                    <a:pt x="134" y="65"/>
                  </a:lnTo>
                  <a:lnTo>
                    <a:pt x="134" y="63"/>
                  </a:lnTo>
                  <a:lnTo>
                    <a:pt x="134" y="65"/>
                  </a:lnTo>
                  <a:lnTo>
                    <a:pt x="132" y="65"/>
                  </a:lnTo>
                  <a:lnTo>
                    <a:pt x="131" y="63"/>
                  </a:lnTo>
                  <a:lnTo>
                    <a:pt x="132" y="63"/>
                  </a:lnTo>
                  <a:lnTo>
                    <a:pt x="134" y="63"/>
                  </a:lnTo>
                  <a:lnTo>
                    <a:pt x="134" y="62"/>
                  </a:lnTo>
                  <a:lnTo>
                    <a:pt x="132" y="62"/>
                  </a:lnTo>
                  <a:lnTo>
                    <a:pt x="132" y="61"/>
                  </a:lnTo>
                  <a:lnTo>
                    <a:pt x="132" y="59"/>
                  </a:lnTo>
                  <a:lnTo>
                    <a:pt x="131" y="56"/>
                  </a:lnTo>
                  <a:lnTo>
                    <a:pt x="132" y="58"/>
                  </a:lnTo>
                  <a:lnTo>
                    <a:pt x="134" y="58"/>
                  </a:lnTo>
                  <a:lnTo>
                    <a:pt x="134" y="56"/>
                  </a:lnTo>
                  <a:lnTo>
                    <a:pt x="134" y="55"/>
                  </a:lnTo>
                  <a:lnTo>
                    <a:pt x="134" y="53"/>
                  </a:lnTo>
                  <a:lnTo>
                    <a:pt x="134" y="52"/>
                  </a:lnTo>
                  <a:lnTo>
                    <a:pt x="137" y="52"/>
                  </a:lnTo>
                  <a:lnTo>
                    <a:pt x="135" y="52"/>
                  </a:lnTo>
                  <a:lnTo>
                    <a:pt x="135" y="51"/>
                  </a:lnTo>
                  <a:lnTo>
                    <a:pt x="134" y="51"/>
                  </a:lnTo>
                  <a:lnTo>
                    <a:pt x="132" y="51"/>
                  </a:lnTo>
                  <a:lnTo>
                    <a:pt x="131" y="49"/>
                  </a:lnTo>
                  <a:lnTo>
                    <a:pt x="132" y="49"/>
                  </a:lnTo>
                  <a:lnTo>
                    <a:pt x="132" y="48"/>
                  </a:lnTo>
                  <a:lnTo>
                    <a:pt x="131" y="46"/>
                  </a:lnTo>
                  <a:lnTo>
                    <a:pt x="132" y="46"/>
                  </a:lnTo>
                  <a:lnTo>
                    <a:pt x="131" y="45"/>
                  </a:lnTo>
                  <a:lnTo>
                    <a:pt x="134" y="45"/>
                  </a:lnTo>
                  <a:lnTo>
                    <a:pt x="134" y="43"/>
                  </a:lnTo>
                  <a:lnTo>
                    <a:pt x="132" y="43"/>
                  </a:lnTo>
                  <a:lnTo>
                    <a:pt x="132" y="42"/>
                  </a:lnTo>
                  <a:lnTo>
                    <a:pt x="131" y="42"/>
                  </a:lnTo>
                  <a:lnTo>
                    <a:pt x="129" y="42"/>
                  </a:lnTo>
                  <a:lnTo>
                    <a:pt x="128" y="42"/>
                  </a:lnTo>
                  <a:lnTo>
                    <a:pt x="127" y="42"/>
                  </a:lnTo>
                  <a:lnTo>
                    <a:pt x="127" y="45"/>
                  </a:lnTo>
                  <a:lnTo>
                    <a:pt x="127" y="46"/>
                  </a:lnTo>
                  <a:lnTo>
                    <a:pt x="125" y="46"/>
                  </a:lnTo>
                  <a:lnTo>
                    <a:pt x="124" y="46"/>
                  </a:lnTo>
                  <a:lnTo>
                    <a:pt x="122" y="46"/>
                  </a:lnTo>
                  <a:lnTo>
                    <a:pt x="121" y="46"/>
                  </a:lnTo>
                  <a:lnTo>
                    <a:pt x="119" y="48"/>
                  </a:lnTo>
                  <a:lnTo>
                    <a:pt x="118" y="48"/>
                  </a:lnTo>
                  <a:lnTo>
                    <a:pt x="116" y="48"/>
                  </a:lnTo>
                  <a:lnTo>
                    <a:pt x="115" y="48"/>
                  </a:lnTo>
                  <a:lnTo>
                    <a:pt x="115" y="46"/>
                  </a:lnTo>
                  <a:lnTo>
                    <a:pt x="114" y="46"/>
                  </a:lnTo>
                  <a:lnTo>
                    <a:pt x="114" y="45"/>
                  </a:lnTo>
                  <a:lnTo>
                    <a:pt x="112" y="45"/>
                  </a:lnTo>
                  <a:lnTo>
                    <a:pt x="112" y="43"/>
                  </a:lnTo>
                  <a:lnTo>
                    <a:pt x="111" y="42"/>
                  </a:lnTo>
                  <a:lnTo>
                    <a:pt x="95" y="40"/>
                  </a:lnTo>
                  <a:lnTo>
                    <a:pt x="95" y="42"/>
                  </a:lnTo>
                  <a:lnTo>
                    <a:pt x="93" y="42"/>
                  </a:lnTo>
                  <a:lnTo>
                    <a:pt x="92" y="42"/>
                  </a:lnTo>
                  <a:lnTo>
                    <a:pt x="91" y="42"/>
                  </a:lnTo>
                  <a:lnTo>
                    <a:pt x="91" y="43"/>
                  </a:lnTo>
                  <a:lnTo>
                    <a:pt x="89" y="43"/>
                  </a:lnTo>
                  <a:lnTo>
                    <a:pt x="88" y="43"/>
                  </a:lnTo>
                  <a:lnTo>
                    <a:pt x="86" y="43"/>
                  </a:lnTo>
                  <a:lnTo>
                    <a:pt x="85" y="45"/>
                  </a:lnTo>
                  <a:lnTo>
                    <a:pt x="83" y="45"/>
                  </a:lnTo>
                  <a:lnTo>
                    <a:pt x="82" y="45"/>
                  </a:lnTo>
                  <a:lnTo>
                    <a:pt x="81" y="45"/>
                  </a:lnTo>
                  <a:lnTo>
                    <a:pt x="79" y="45"/>
                  </a:lnTo>
                  <a:lnTo>
                    <a:pt x="78" y="43"/>
                  </a:lnTo>
                  <a:lnTo>
                    <a:pt x="76" y="43"/>
                  </a:lnTo>
                  <a:lnTo>
                    <a:pt x="75" y="42"/>
                  </a:lnTo>
                  <a:lnTo>
                    <a:pt x="73" y="42"/>
                  </a:lnTo>
                  <a:lnTo>
                    <a:pt x="72" y="42"/>
                  </a:lnTo>
                  <a:lnTo>
                    <a:pt x="71" y="42"/>
                  </a:lnTo>
                  <a:lnTo>
                    <a:pt x="69" y="42"/>
                  </a:lnTo>
                  <a:lnTo>
                    <a:pt x="68" y="42"/>
                  </a:lnTo>
                  <a:lnTo>
                    <a:pt x="68" y="43"/>
                  </a:lnTo>
                  <a:lnTo>
                    <a:pt x="66" y="43"/>
                  </a:lnTo>
                  <a:lnTo>
                    <a:pt x="65" y="42"/>
                  </a:lnTo>
                  <a:lnTo>
                    <a:pt x="65" y="40"/>
                  </a:lnTo>
                  <a:lnTo>
                    <a:pt x="63" y="39"/>
                  </a:lnTo>
                  <a:lnTo>
                    <a:pt x="62" y="39"/>
                  </a:lnTo>
                  <a:lnTo>
                    <a:pt x="60" y="39"/>
                  </a:lnTo>
                  <a:lnTo>
                    <a:pt x="59" y="39"/>
                  </a:lnTo>
                  <a:lnTo>
                    <a:pt x="58" y="39"/>
                  </a:lnTo>
                  <a:lnTo>
                    <a:pt x="56" y="39"/>
                  </a:lnTo>
                  <a:lnTo>
                    <a:pt x="55" y="39"/>
                  </a:lnTo>
                  <a:lnTo>
                    <a:pt x="53" y="38"/>
                  </a:lnTo>
                  <a:lnTo>
                    <a:pt x="52" y="38"/>
                  </a:lnTo>
                  <a:lnTo>
                    <a:pt x="50" y="38"/>
                  </a:lnTo>
                  <a:lnTo>
                    <a:pt x="49" y="36"/>
                  </a:lnTo>
                  <a:lnTo>
                    <a:pt x="50" y="35"/>
                  </a:lnTo>
                  <a:lnTo>
                    <a:pt x="50" y="33"/>
                  </a:lnTo>
                  <a:lnTo>
                    <a:pt x="49" y="33"/>
                  </a:lnTo>
                  <a:lnTo>
                    <a:pt x="49" y="32"/>
                  </a:lnTo>
                  <a:lnTo>
                    <a:pt x="48" y="32"/>
                  </a:lnTo>
                  <a:lnTo>
                    <a:pt x="46" y="32"/>
                  </a:lnTo>
                  <a:lnTo>
                    <a:pt x="48" y="30"/>
                  </a:lnTo>
                  <a:lnTo>
                    <a:pt x="48" y="29"/>
                  </a:lnTo>
                  <a:lnTo>
                    <a:pt x="46" y="28"/>
                  </a:lnTo>
                  <a:lnTo>
                    <a:pt x="45" y="26"/>
                  </a:lnTo>
                  <a:lnTo>
                    <a:pt x="45" y="28"/>
                  </a:lnTo>
                  <a:lnTo>
                    <a:pt x="45" y="26"/>
                  </a:lnTo>
                  <a:lnTo>
                    <a:pt x="46" y="26"/>
                  </a:lnTo>
                  <a:lnTo>
                    <a:pt x="46" y="25"/>
                  </a:lnTo>
                  <a:lnTo>
                    <a:pt x="45" y="25"/>
                  </a:lnTo>
                  <a:lnTo>
                    <a:pt x="43" y="23"/>
                  </a:lnTo>
                  <a:lnTo>
                    <a:pt x="45" y="23"/>
                  </a:lnTo>
                  <a:lnTo>
                    <a:pt x="45" y="22"/>
                  </a:lnTo>
                  <a:lnTo>
                    <a:pt x="46" y="22"/>
                  </a:lnTo>
                  <a:lnTo>
                    <a:pt x="48" y="22"/>
                  </a:lnTo>
                  <a:lnTo>
                    <a:pt x="50" y="20"/>
                  </a:lnTo>
                  <a:lnTo>
                    <a:pt x="52" y="22"/>
                  </a:lnTo>
                  <a:lnTo>
                    <a:pt x="53" y="20"/>
                  </a:lnTo>
                  <a:lnTo>
                    <a:pt x="55" y="20"/>
                  </a:lnTo>
                  <a:lnTo>
                    <a:pt x="55" y="19"/>
                  </a:lnTo>
                  <a:lnTo>
                    <a:pt x="56" y="19"/>
                  </a:lnTo>
                  <a:lnTo>
                    <a:pt x="56" y="17"/>
                  </a:lnTo>
                  <a:lnTo>
                    <a:pt x="56" y="16"/>
                  </a:lnTo>
                  <a:lnTo>
                    <a:pt x="53" y="13"/>
                  </a:lnTo>
                  <a:lnTo>
                    <a:pt x="52" y="13"/>
                  </a:lnTo>
                  <a:lnTo>
                    <a:pt x="50" y="13"/>
                  </a:lnTo>
                  <a:lnTo>
                    <a:pt x="49" y="12"/>
                  </a:lnTo>
                  <a:lnTo>
                    <a:pt x="49" y="13"/>
                  </a:lnTo>
                  <a:lnTo>
                    <a:pt x="48" y="13"/>
                  </a:lnTo>
                  <a:lnTo>
                    <a:pt x="46" y="13"/>
                  </a:lnTo>
                  <a:lnTo>
                    <a:pt x="45" y="13"/>
                  </a:lnTo>
                  <a:lnTo>
                    <a:pt x="43" y="12"/>
                  </a:lnTo>
                  <a:lnTo>
                    <a:pt x="45" y="12"/>
                  </a:lnTo>
                  <a:lnTo>
                    <a:pt x="46" y="12"/>
                  </a:lnTo>
                  <a:lnTo>
                    <a:pt x="46" y="10"/>
                  </a:lnTo>
                  <a:lnTo>
                    <a:pt x="46" y="9"/>
                  </a:lnTo>
                  <a:lnTo>
                    <a:pt x="46" y="7"/>
                  </a:lnTo>
                  <a:lnTo>
                    <a:pt x="45" y="6"/>
                  </a:lnTo>
                  <a:lnTo>
                    <a:pt x="43" y="5"/>
                  </a:lnTo>
                  <a:lnTo>
                    <a:pt x="43" y="3"/>
                  </a:lnTo>
                  <a:lnTo>
                    <a:pt x="42" y="2"/>
                  </a:lnTo>
                  <a:lnTo>
                    <a:pt x="33" y="2"/>
                  </a:lnTo>
                  <a:lnTo>
                    <a:pt x="35" y="2"/>
                  </a:lnTo>
                  <a:lnTo>
                    <a:pt x="33" y="0"/>
                  </a:lnTo>
                  <a:close/>
                  <a:moveTo>
                    <a:pt x="20" y="16"/>
                  </a:moveTo>
                  <a:lnTo>
                    <a:pt x="22" y="16"/>
                  </a:lnTo>
                  <a:lnTo>
                    <a:pt x="23" y="16"/>
                  </a:lnTo>
                  <a:lnTo>
                    <a:pt x="25" y="16"/>
                  </a:lnTo>
                  <a:lnTo>
                    <a:pt x="26" y="16"/>
                  </a:lnTo>
                  <a:lnTo>
                    <a:pt x="26" y="15"/>
                  </a:lnTo>
                  <a:lnTo>
                    <a:pt x="27" y="16"/>
                  </a:lnTo>
                  <a:lnTo>
                    <a:pt x="26" y="16"/>
                  </a:lnTo>
                  <a:lnTo>
                    <a:pt x="26" y="17"/>
                  </a:lnTo>
                  <a:lnTo>
                    <a:pt x="25" y="17"/>
                  </a:lnTo>
                  <a:lnTo>
                    <a:pt x="23" y="17"/>
                  </a:lnTo>
                  <a:lnTo>
                    <a:pt x="22" y="17"/>
                  </a:lnTo>
                  <a:lnTo>
                    <a:pt x="20" y="17"/>
                  </a:lnTo>
                  <a:lnTo>
                    <a:pt x="20" y="16"/>
                  </a:lnTo>
                  <a:close/>
                </a:path>
              </a:pathLst>
            </a:custGeom>
            <a:solidFill>
              <a:srgbClr val="FFF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74" name="Freeform 115"/>
            <xdr:cNvSpPr>
              <a:spLocks noChangeArrowheads="1"/>
            </xdr:cNvSpPr>
          </xdr:nvSpPr>
          <xdr:spPr bwMode="auto">
            <a:xfrm>
              <a:off x="674" y="187"/>
              <a:ext cx="48" cy="2"/>
            </a:xfrm>
            <a:custGeom>
              <a:avLst/>
              <a:gdLst>
                <a:gd name="T0" fmla="*/ 0 w 68"/>
                <a:gd name="T1" fmla="*/ 1 h 18"/>
                <a:gd name="T2" fmla="*/ 2 w 68"/>
                <a:gd name="T3" fmla="*/ 0 h 18"/>
                <a:gd name="T4" fmla="*/ 3 w 68"/>
                <a:gd name="T5" fmla="*/ 0 h 18"/>
                <a:gd name="T6" fmla="*/ 4 w 68"/>
                <a:gd name="T7" fmla="*/ 0 h 18"/>
                <a:gd name="T8" fmla="*/ 5 w 68"/>
                <a:gd name="T9" fmla="*/ 0 h 18"/>
                <a:gd name="T10" fmla="*/ 7 w 68"/>
                <a:gd name="T11" fmla="*/ 0 h 18"/>
                <a:gd name="T12" fmla="*/ 9 w 68"/>
                <a:gd name="T13" fmla="*/ 1 h 18"/>
                <a:gd name="T14" fmla="*/ 9 w 68"/>
                <a:gd name="T15" fmla="*/ 2 h 18"/>
                <a:gd name="T16" fmla="*/ 10 w 68"/>
                <a:gd name="T17" fmla="*/ 2 h 18"/>
                <a:gd name="T18" fmla="*/ 12 w 68"/>
                <a:gd name="T19" fmla="*/ 2 h 18"/>
                <a:gd name="T20" fmla="*/ 13 w 68"/>
                <a:gd name="T21" fmla="*/ 2 h 18"/>
                <a:gd name="T22" fmla="*/ 14 w 68"/>
                <a:gd name="T23" fmla="*/ 3 h 18"/>
                <a:gd name="T24" fmla="*/ 16 w 68"/>
                <a:gd name="T25" fmla="*/ 4 h 18"/>
                <a:gd name="T26" fmla="*/ 16 w 68"/>
                <a:gd name="T27" fmla="*/ 4 h 18"/>
                <a:gd name="T28" fmla="*/ 16 w 68"/>
                <a:gd name="T29" fmla="*/ 4 h 18"/>
                <a:gd name="T30" fmla="*/ 17 w 68"/>
                <a:gd name="T31" fmla="*/ 4 h 18"/>
                <a:gd name="T32" fmla="*/ 17 w 68"/>
                <a:gd name="T33" fmla="*/ 4 h 18"/>
                <a:gd name="T34" fmla="*/ 18 w 68"/>
                <a:gd name="T35" fmla="*/ 4 h 18"/>
                <a:gd name="T36" fmla="*/ 18 w 68"/>
                <a:gd name="T37" fmla="*/ 4 h 18"/>
                <a:gd name="T38" fmla="*/ 18 w 68"/>
                <a:gd name="T39" fmla="*/ 4 h 18"/>
                <a:gd name="T40" fmla="*/ 18 w 68"/>
                <a:gd name="T41" fmla="*/ 4 h 18"/>
                <a:gd name="T42" fmla="*/ 19 w 68"/>
                <a:gd name="T43" fmla="*/ 4 h 18"/>
                <a:gd name="T44" fmla="*/ 19 w 68"/>
                <a:gd name="T45" fmla="*/ 4 h 18"/>
                <a:gd name="T46" fmla="*/ 19 w 68"/>
                <a:gd name="T47" fmla="*/ 4 h 18"/>
                <a:gd name="T48" fmla="*/ 19 w 68"/>
                <a:gd name="T49" fmla="*/ 4 h 18"/>
                <a:gd name="T50" fmla="*/ 19 w 68"/>
                <a:gd name="T51" fmla="*/ 5 h 18"/>
                <a:gd name="T52" fmla="*/ 19 w 68"/>
                <a:gd name="T53" fmla="*/ 5 h 18"/>
                <a:gd name="T54" fmla="*/ 18 w 68"/>
                <a:gd name="T55" fmla="*/ 5 h 18"/>
                <a:gd name="T56" fmla="*/ 18 w 68"/>
                <a:gd name="T57" fmla="*/ 5 h 18"/>
                <a:gd name="T58" fmla="*/ 17 w 68"/>
                <a:gd name="T59" fmla="*/ 5 h 18"/>
                <a:gd name="T60" fmla="*/ 16 w 68"/>
                <a:gd name="T61" fmla="*/ 5 h 18"/>
                <a:gd name="T62" fmla="*/ 16 w 68"/>
                <a:gd name="T63" fmla="*/ 5 h 18"/>
                <a:gd name="T64" fmla="*/ 15 w 68"/>
                <a:gd name="T65" fmla="*/ 5 h 18"/>
                <a:gd name="T66" fmla="*/ 15 w 68"/>
                <a:gd name="T67" fmla="*/ 5 h 18"/>
                <a:gd name="T68" fmla="*/ 14 w 68"/>
                <a:gd name="T69" fmla="*/ 4 h 18"/>
                <a:gd name="T70" fmla="*/ 14 w 68"/>
                <a:gd name="T71" fmla="*/ 4 h 18"/>
                <a:gd name="T72" fmla="*/ 13 w 68"/>
                <a:gd name="T73" fmla="*/ 4 h 18"/>
                <a:gd name="T74" fmla="*/ 12 w 68"/>
                <a:gd name="T75" fmla="*/ 4 h 18"/>
                <a:gd name="T76" fmla="*/ 11 w 68"/>
                <a:gd name="T77" fmla="*/ 3 h 18"/>
                <a:gd name="T78" fmla="*/ 10 w 68"/>
                <a:gd name="T79" fmla="*/ 3 h 18"/>
                <a:gd name="T80" fmla="*/ 9 w 68"/>
                <a:gd name="T81" fmla="*/ 3 h 18"/>
                <a:gd name="T82" fmla="*/ 9 w 68"/>
                <a:gd name="T83" fmla="*/ 2 h 18"/>
                <a:gd name="T84" fmla="*/ 7 w 68"/>
                <a:gd name="T85" fmla="*/ 2 h 18"/>
                <a:gd name="T86" fmla="*/ 6 w 68"/>
                <a:gd name="T87" fmla="*/ 2 h 18"/>
                <a:gd name="T88" fmla="*/ 5 w 68"/>
                <a:gd name="T89" fmla="*/ 2 h 18"/>
                <a:gd name="T90" fmla="*/ 4 w 68"/>
                <a:gd name="T91" fmla="*/ 2 h 18"/>
                <a:gd name="T92" fmla="*/ 3 w 68"/>
                <a:gd name="T93" fmla="*/ 2 h 18"/>
                <a:gd name="T94" fmla="*/ 2 w 68"/>
                <a:gd name="T95" fmla="*/ 2 h 18"/>
                <a:gd name="T96" fmla="*/ 2 w 68"/>
                <a:gd name="T97" fmla="*/ 2 h 18"/>
                <a:gd name="T98" fmla="*/ 2 w 68"/>
                <a:gd name="T99" fmla="*/ 2 h 18"/>
                <a:gd name="T100" fmla="*/ 2 w 68"/>
                <a:gd name="T101" fmla="*/ 2 h 18"/>
                <a:gd name="T102" fmla="*/ 2 w 68"/>
                <a:gd name="T103" fmla="*/ 2 h 18"/>
                <a:gd name="T104" fmla="*/ 2 w 68"/>
                <a:gd name="T105" fmla="*/ 2 h 18"/>
                <a:gd name="T106" fmla="*/ 2 w 68"/>
                <a:gd name="T107" fmla="*/ 2 h 18"/>
                <a:gd name="T108" fmla="*/ 2 w 68"/>
                <a:gd name="T109" fmla="*/ 2 h 18"/>
                <a:gd name="T110" fmla="*/ 2 w 68"/>
                <a:gd name="T111" fmla="*/ 2 h 18"/>
                <a:gd name="T112" fmla="*/ 2 w 68"/>
                <a:gd name="T113" fmla="*/ 2 h 18"/>
                <a:gd name="T114" fmla="*/ 2 w 68"/>
                <a:gd name="T115" fmla="*/ 2 h 18"/>
                <a:gd name="T116" fmla="*/ 2 w 68"/>
                <a:gd name="T117" fmla="*/ 2 h 18"/>
                <a:gd name="T118" fmla="*/ 2 w 68"/>
                <a:gd name="T119" fmla="*/ 2 h 18"/>
                <a:gd name="T120" fmla="*/ 0 w 68"/>
                <a:gd name="T121" fmla="*/ 1 h 18"/>
                <a:gd name="T122" fmla="*/ 0 w 68"/>
                <a:gd name="T123" fmla="*/ 1 h 18"/>
                <a:gd name="T124" fmla="*/ 0 w 68"/>
                <a:gd name="T125" fmla="*/ 0 h 18"/>
                <a:gd name="T126" fmla="*/ 68 w 68"/>
                <a:gd name="T127" fmla="*/ 18 h 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</a:cxnLst>
              <a:rect l="T124" t="T125" r="T126" b="T127"/>
              <a:pathLst>
                <a:path w="68" h="18">
                  <a:moveTo>
                    <a:pt x="0" y="1"/>
                  </a:moveTo>
                  <a:lnTo>
                    <a:pt x="6" y="0"/>
                  </a:lnTo>
                  <a:lnTo>
                    <a:pt x="10" y="0"/>
                  </a:lnTo>
                  <a:lnTo>
                    <a:pt x="16" y="0"/>
                  </a:lnTo>
                  <a:lnTo>
                    <a:pt x="20" y="0"/>
                  </a:lnTo>
                  <a:lnTo>
                    <a:pt x="25" y="0"/>
                  </a:lnTo>
                  <a:lnTo>
                    <a:pt x="29" y="1"/>
                  </a:lnTo>
                  <a:lnTo>
                    <a:pt x="32" y="3"/>
                  </a:lnTo>
                  <a:lnTo>
                    <a:pt x="36" y="4"/>
                  </a:lnTo>
                  <a:lnTo>
                    <a:pt x="40" y="7"/>
                  </a:lnTo>
                  <a:lnTo>
                    <a:pt x="46" y="8"/>
                  </a:lnTo>
                  <a:lnTo>
                    <a:pt x="50" y="11"/>
                  </a:lnTo>
                  <a:lnTo>
                    <a:pt x="55" y="13"/>
                  </a:lnTo>
                  <a:lnTo>
                    <a:pt x="56" y="14"/>
                  </a:lnTo>
                  <a:lnTo>
                    <a:pt x="58" y="14"/>
                  </a:lnTo>
                  <a:lnTo>
                    <a:pt x="59" y="16"/>
                  </a:lnTo>
                  <a:lnTo>
                    <a:pt x="61" y="16"/>
                  </a:lnTo>
                  <a:lnTo>
                    <a:pt x="62" y="16"/>
                  </a:lnTo>
                  <a:lnTo>
                    <a:pt x="63" y="16"/>
                  </a:lnTo>
                  <a:lnTo>
                    <a:pt x="65" y="16"/>
                  </a:lnTo>
                  <a:lnTo>
                    <a:pt x="66" y="16"/>
                  </a:lnTo>
                  <a:lnTo>
                    <a:pt x="68" y="16"/>
                  </a:lnTo>
                  <a:lnTo>
                    <a:pt x="66" y="17"/>
                  </a:lnTo>
                  <a:lnTo>
                    <a:pt x="65" y="17"/>
                  </a:lnTo>
                  <a:lnTo>
                    <a:pt x="62" y="17"/>
                  </a:lnTo>
                  <a:lnTo>
                    <a:pt x="61" y="18"/>
                  </a:lnTo>
                  <a:lnTo>
                    <a:pt x="59" y="18"/>
                  </a:lnTo>
                  <a:lnTo>
                    <a:pt x="58" y="18"/>
                  </a:lnTo>
                  <a:lnTo>
                    <a:pt x="55" y="17"/>
                  </a:lnTo>
                  <a:lnTo>
                    <a:pt x="53" y="17"/>
                  </a:lnTo>
                  <a:lnTo>
                    <a:pt x="52" y="17"/>
                  </a:lnTo>
                  <a:lnTo>
                    <a:pt x="50" y="16"/>
                  </a:lnTo>
                  <a:lnTo>
                    <a:pt x="49" y="16"/>
                  </a:lnTo>
                  <a:lnTo>
                    <a:pt x="46" y="14"/>
                  </a:lnTo>
                  <a:lnTo>
                    <a:pt x="43" y="13"/>
                  </a:lnTo>
                  <a:lnTo>
                    <a:pt x="39" y="11"/>
                  </a:lnTo>
                  <a:lnTo>
                    <a:pt x="36" y="10"/>
                  </a:lnTo>
                  <a:lnTo>
                    <a:pt x="32" y="10"/>
                  </a:lnTo>
                  <a:lnTo>
                    <a:pt x="29" y="8"/>
                  </a:lnTo>
                  <a:lnTo>
                    <a:pt x="25" y="7"/>
                  </a:lnTo>
                  <a:lnTo>
                    <a:pt x="22" y="7"/>
                  </a:lnTo>
                  <a:lnTo>
                    <a:pt x="17" y="7"/>
                  </a:lnTo>
                  <a:lnTo>
                    <a:pt x="15" y="7"/>
                  </a:lnTo>
                  <a:lnTo>
                    <a:pt x="12" y="7"/>
                  </a:lnTo>
                  <a:lnTo>
                    <a:pt x="9" y="7"/>
                  </a:lnTo>
                  <a:lnTo>
                    <a:pt x="5" y="7"/>
                  </a:lnTo>
                  <a:lnTo>
                    <a:pt x="3" y="7"/>
                  </a:lnTo>
                  <a:lnTo>
                    <a:pt x="3" y="6"/>
                  </a:lnTo>
                  <a:lnTo>
                    <a:pt x="2" y="6"/>
                  </a:lnTo>
                  <a:lnTo>
                    <a:pt x="2" y="4"/>
                  </a:lnTo>
                  <a:lnTo>
                    <a:pt x="2" y="3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FFF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75" name="Freeform 116"/>
            <xdr:cNvSpPr>
              <a:spLocks noChangeArrowheads="1"/>
            </xdr:cNvSpPr>
          </xdr:nvSpPr>
          <xdr:spPr bwMode="auto">
            <a:xfrm>
              <a:off x="181" y="398"/>
              <a:ext cx="693" cy="659"/>
            </a:xfrm>
            <a:custGeom>
              <a:avLst/>
              <a:gdLst>
                <a:gd name="T0" fmla="*/ 155 w 781"/>
                <a:gd name="T1" fmla="*/ 242 h 818"/>
                <a:gd name="T2" fmla="*/ 151 w 781"/>
                <a:gd name="T3" fmla="*/ 310 h 818"/>
                <a:gd name="T4" fmla="*/ 142 w 781"/>
                <a:gd name="T5" fmla="*/ 310 h 818"/>
                <a:gd name="T6" fmla="*/ 134 w 781"/>
                <a:gd name="T7" fmla="*/ 311 h 818"/>
                <a:gd name="T8" fmla="*/ 125 w 781"/>
                <a:gd name="T9" fmla="*/ 311 h 818"/>
                <a:gd name="T10" fmla="*/ 116 w 781"/>
                <a:gd name="T11" fmla="*/ 310 h 818"/>
                <a:gd name="T12" fmla="*/ 108 w 781"/>
                <a:gd name="T13" fmla="*/ 310 h 818"/>
                <a:gd name="T14" fmla="*/ 103 w 781"/>
                <a:gd name="T15" fmla="*/ 242 h 818"/>
                <a:gd name="T16" fmla="*/ 207 w 781"/>
                <a:gd name="T17" fmla="*/ 242 h 818"/>
                <a:gd name="T18" fmla="*/ 210 w 781"/>
                <a:gd name="T19" fmla="*/ 284 h 818"/>
                <a:gd name="T20" fmla="*/ 217 w 781"/>
                <a:gd name="T21" fmla="*/ 278 h 818"/>
                <a:gd name="T22" fmla="*/ 224 w 781"/>
                <a:gd name="T23" fmla="*/ 272 h 818"/>
                <a:gd name="T24" fmla="*/ 231 w 781"/>
                <a:gd name="T25" fmla="*/ 264 h 818"/>
                <a:gd name="T26" fmla="*/ 238 w 781"/>
                <a:gd name="T27" fmla="*/ 256 h 818"/>
                <a:gd name="T28" fmla="*/ 243 w 781"/>
                <a:gd name="T29" fmla="*/ 247 h 818"/>
                <a:gd name="T30" fmla="*/ 207 w 781"/>
                <a:gd name="T31" fmla="*/ 242 h 818"/>
                <a:gd name="T32" fmla="*/ 51 w 781"/>
                <a:gd name="T33" fmla="*/ 242 h 818"/>
                <a:gd name="T34" fmla="*/ 49 w 781"/>
                <a:gd name="T35" fmla="*/ 284 h 818"/>
                <a:gd name="T36" fmla="*/ 42 w 781"/>
                <a:gd name="T37" fmla="*/ 279 h 818"/>
                <a:gd name="T38" fmla="*/ 34 w 781"/>
                <a:gd name="T39" fmla="*/ 272 h 818"/>
                <a:gd name="T40" fmla="*/ 27 w 781"/>
                <a:gd name="T41" fmla="*/ 264 h 818"/>
                <a:gd name="T42" fmla="*/ 21 w 781"/>
                <a:gd name="T43" fmla="*/ 255 h 818"/>
                <a:gd name="T44" fmla="*/ 15 w 781"/>
                <a:gd name="T45" fmla="*/ 247 h 818"/>
                <a:gd name="T46" fmla="*/ 51 w 781"/>
                <a:gd name="T47" fmla="*/ 242 h 818"/>
                <a:gd name="T48" fmla="*/ 155 w 781"/>
                <a:gd name="T49" fmla="*/ 242 h 818"/>
                <a:gd name="T50" fmla="*/ 207 w 781"/>
                <a:gd name="T51" fmla="*/ 182 h 818"/>
                <a:gd name="T52" fmla="*/ 155 w 781"/>
                <a:gd name="T53" fmla="*/ 242 h 818"/>
                <a:gd name="T54" fmla="*/ 51 w 781"/>
                <a:gd name="T55" fmla="*/ 242 h 818"/>
                <a:gd name="T56" fmla="*/ 103 w 781"/>
                <a:gd name="T57" fmla="*/ 182 h 818"/>
                <a:gd name="T58" fmla="*/ 51 w 781"/>
                <a:gd name="T59" fmla="*/ 242 h 818"/>
                <a:gd name="T60" fmla="*/ 207 w 781"/>
                <a:gd name="T61" fmla="*/ 182 h 818"/>
                <a:gd name="T62" fmla="*/ 258 w 781"/>
                <a:gd name="T63" fmla="*/ 121 h 818"/>
                <a:gd name="T64" fmla="*/ 207 w 781"/>
                <a:gd name="T65" fmla="*/ 182 h 818"/>
                <a:gd name="T66" fmla="*/ 103 w 781"/>
                <a:gd name="T67" fmla="*/ 182 h 818"/>
                <a:gd name="T68" fmla="*/ 155 w 781"/>
                <a:gd name="T69" fmla="*/ 121 h 818"/>
                <a:gd name="T70" fmla="*/ 103 w 781"/>
                <a:gd name="T71" fmla="*/ 182 h 818"/>
                <a:gd name="T72" fmla="*/ 0 w 781"/>
                <a:gd name="T73" fmla="*/ 182 h 818"/>
                <a:gd name="T74" fmla="*/ 51 w 781"/>
                <a:gd name="T75" fmla="*/ 121 h 818"/>
                <a:gd name="T76" fmla="*/ 0 w 781"/>
                <a:gd name="T77" fmla="*/ 182 h 818"/>
                <a:gd name="T78" fmla="*/ 155 w 781"/>
                <a:gd name="T79" fmla="*/ 121 h 818"/>
                <a:gd name="T80" fmla="*/ 207 w 781"/>
                <a:gd name="T81" fmla="*/ 61 h 818"/>
                <a:gd name="T82" fmla="*/ 155 w 781"/>
                <a:gd name="T83" fmla="*/ 121 h 818"/>
                <a:gd name="T84" fmla="*/ 51 w 781"/>
                <a:gd name="T85" fmla="*/ 121 h 818"/>
                <a:gd name="T86" fmla="*/ 103 w 781"/>
                <a:gd name="T87" fmla="*/ 61 h 818"/>
                <a:gd name="T88" fmla="*/ 51 w 781"/>
                <a:gd name="T89" fmla="*/ 121 h 818"/>
                <a:gd name="T90" fmla="*/ 207 w 781"/>
                <a:gd name="T91" fmla="*/ 61 h 818"/>
                <a:gd name="T92" fmla="*/ 258 w 781"/>
                <a:gd name="T93" fmla="*/ 0 h 818"/>
                <a:gd name="T94" fmla="*/ 207 w 781"/>
                <a:gd name="T95" fmla="*/ 61 h 818"/>
                <a:gd name="T96" fmla="*/ 103 w 781"/>
                <a:gd name="T97" fmla="*/ 61 h 818"/>
                <a:gd name="T98" fmla="*/ 155 w 781"/>
                <a:gd name="T99" fmla="*/ 0 h 818"/>
                <a:gd name="T100" fmla="*/ 103 w 781"/>
                <a:gd name="T101" fmla="*/ 61 h 818"/>
                <a:gd name="T102" fmla="*/ 0 w 781"/>
                <a:gd name="T103" fmla="*/ 61 h 818"/>
                <a:gd name="T104" fmla="*/ 53 w 781"/>
                <a:gd name="T105" fmla="*/ 0 h 818"/>
                <a:gd name="T106" fmla="*/ 0 w 781"/>
                <a:gd name="T107" fmla="*/ 61 h 818"/>
                <a:gd name="T108" fmla="*/ 0 w 781"/>
                <a:gd name="T109" fmla="*/ 0 h 818"/>
                <a:gd name="T110" fmla="*/ 781 w 781"/>
                <a:gd name="T111" fmla="*/ 818 h 8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</a:cxnLst>
              <a:rect l="T108" t="T109" r="T110" b="T111"/>
              <a:pathLst>
                <a:path w="781" h="818">
                  <a:moveTo>
                    <a:pt x="313" y="638"/>
                  </a:moveTo>
                  <a:lnTo>
                    <a:pt x="468" y="638"/>
                  </a:lnTo>
                  <a:lnTo>
                    <a:pt x="468" y="812"/>
                  </a:lnTo>
                  <a:lnTo>
                    <a:pt x="455" y="815"/>
                  </a:lnTo>
                  <a:lnTo>
                    <a:pt x="442" y="816"/>
                  </a:lnTo>
                  <a:lnTo>
                    <a:pt x="429" y="816"/>
                  </a:lnTo>
                  <a:lnTo>
                    <a:pt x="416" y="818"/>
                  </a:lnTo>
                  <a:lnTo>
                    <a:pt x="403" y="818"/>
                  </a:lnTo>
                  <a:lnTo>
                    <a:pt x="390" y="818"/>
                  </a:lnTo>
                  <a:lnTo>
                    <a:pt x="378" y="818"/>
                  </a:lnTo>
                  <a:lnTo>
                    <a:pt x="365" y="818"/>
                  </a:lnTo>
                  <a:lnTo>
                    <a:pt x="352" y="816"/>
                  </a:lnTo>
                  <a:lnTo>
                    <a:pt x="339" y="816"/>
                  </a:lnTo>
                  <a:lnTo>
                    <a:pt x="326" y="815"/>
                  </a:lnTo>
                  <a:lnTo>
                    <a:pt x="313" y="812"/>
                  </a:lnTo>
                  <a:lnTo>
                    <a:pt x="313" y="638"/>
                  </a:lnTo>
                  <a:close/>
                  <a:moveTo>
                    <a:pt x="625" y="638"/>
                  </a:moveTo>
                  <a:lnTo>
                    <a:pt x="625" y="756"/>
                  </a:lnTo>
                  <a:lnTo>
                    <a:pt x="635" y="750"/>
                  </a:lnTo>
                  <a:lnTo>
                    <a:pt x="646" y="743"/>
                  </a:lnTo>
                  <a:lnTo>
                    <a:pt x="656" y="734"/>
                  </a:lnTo>
                  <a:lnTo>
                    <a:pt x="666" y="726"/>
                  </a:lnTo>
                  <a:lnTo>
                    <a:pt x="678" y="716"/>
                  </a:lnTo>
                  <a:lnTo>
                    <a:pt x="688" y="707"/>
                  </a:lnTo>
                  <a:lnTo>
                    <a:pt x="698" y="696"/>
                  </a:lnTo>
                  <a:lnTo>
                    <a:pt x="708" y="686"/>
                  </a:lnTo>
                  <a:lnTo>
                    <a:pt x="718" y="674"/>
                  </a:lnTo>
                  <a:lnTo>
                    <a:pt x="727" y="663"/>
                  </a:lnTo>
                  <a:lnTo>
                    <a:pt x="734" y="651"/>
                  </a:lnTo>
                  <a:lnTo>
                    <a:pt x="740" y="638"/>
                  </a:lnTo>
                  <a:lnTo>
                    <a:pt x="625" y="638"/>
                  </a:lnTo>
                  <a:close/>
                  <a:moveTo>
                    <a:pt x="156" y="638"/>
                  </a:moveTo>
                  <a:lnTo>
                    <a:pt x="156" y="756"/>
                  </a:lnTo>
                  <a:lnTo>
                    <a:pt x="148" y="750"/>
                  </a:lnTo>
                  <a:lnTo>
                    <a:pt x="136" y="744"/>
                  </a:lnTo>
                  <a:lnTo>
                    <a:pt x="126" y="736"/>
                  </a:lnTo>
                  <a:lnTo>
                    <a:pt x="115" y="726"/>
                  </a:lnTo>
                  <a:lnTo>
                    <a:pt x="103" y="716"/>
                  </a:lnTo>
                  <a:lnTo>
                    <a:pt x="93" y="706"/>
                  </a:lnTo>
                  <a:lnTo>
                    <a:pt x="82" y="694"/>
                  </a:lnTo>
                  <a:lnTo>
                    <a:pt x="71" y="683"/>
                  </a:lnTo>
                  <a:lnTo>
                    <a:pt x="63" y="671"/>
                  </a:lnTo>
                  <a:lnTo>
                    <a:pt x="54" y="660"/>
                  </a:lnTo>
                  <a:lnTo>
                    <a:pt x="47" y="650"/>
                  </a:lnTo>
                  <a:lnTo>
                    <a:pt x="41" y="638"/>
                  </a:lnTo>
                  <a:lnTo>
                    <a:pt x="156" y="638"/>
                  </a:lnTo>
                  <a:close/>
                  <a:moveTo>
                    <a:pt x="468" y="638"/>
                  </a:moveTo>
                  <a:lnTo>
                    <a:pt x="625" y="638"/>
                  </a:lnTo>
                  <a:lnTo>
                    <a:pt x="625" y="479"/>
                  </a:lnTo>
                  <a:lnTo>
                    <a:pt x="468" y="479"/>
                  </a:lnTo>
                  <a:lnTo>
                    <a:pt x="468" y="638"/>
                  </a:lnTo>
                  <a:close/>
                  <a:moveTo>
                    <a:pt x="156" y="638"/>
                  </a:moveTo>
                  <a:lnTo>
                    <a:pt x="313" y="638"/>
                  </a:lnTo>
                  <a:lnTo>
                    <a:pt x="313" y="479"/>
                  </a:lnTo>
                  <a:lnTo>
                    <a:pt x="156" y="479"/>
                  </a:lnTo>
                  <a:lnTo>
                    <a:pt x="156" y="638"/>
                  </a:lnTo>
                  <a:close/>
                  <a:moveTo>
                    <a:pt x="625" y="479"/>
                  </a:moveTo>
                  <a:lnTo>
                    <a:pt x="780" y="479"/>
                  </a:lnTo>
                  <a:lnTo>
                    <a:pt x="780" y="319"/>
                  </a:lnTo>
                  <a:lnTo>
                    <a:pt x="625" y="319"/>
                  </a:lnTo>
                  <a:lnTo>
                    <a:pt x="625" y="479"/>
                  </a:lnTo>
                  <a:close/>
                  <a:moveTo>
                    <a:pt x="313" y="479"/>
                  </a:moveTo>
                  <a:lnTo>
                    <a:pt x="468" y="479"/>
                  </a:lnTo>
                  <a:lnTo>
                    <a:pt x="468" y="319"/>
                  </a:lnTo>
                  <a:lnTo>
                    <a:pt x="313" y="319"/>
                  </a:lnTo>
                  <a:lnTo>
                    <a:pt x="313" y="479"/>
                  </a:lnTo>
                  <a:close/>
                  <a:moveTo>
                    <a:pt x="0" y="479"/>
                  </a:moveTo>
                  <a:lnTo>
                    <a:pt x="156" y="479"/>
                  </a:lnTo>
                  <a:lnTo>
                    <a:pt x="156" y="319"/>
                  </a:lnTo>
                  <a:lnTo>
                    <a:pt x="0" y="319"/>
                  </a:lnTo>
                  <a:lnTo>
                    <a:pt x="0" y="479"/>
                  </a:lnTo>
                  <a:close/>
                  <a:moveTo>
                    <a:pt x="468" y="319"/>
                  </a:moveTo>
                  <a:lnTo>
                    <a:pt x="625" y="319"/>
                  </a:lnTo>
                  <a:lnTo>
                    <a:pt x="625" y="160"/>
                  </a:lnTo>
                  <a:lnTo>
                    <a:pt x="468" y="160"/>
                  </a:lnTo>
                  <a:lnTo>
                    <a:pt x="468" y="319"/>
                  </a:lnTo>
                  <a:close/>
                  <a:moveTo>
                    <a:pt x="156" y="319"/>
                  </a:moveTo>
                  <a:lnTo>
                    <a:pt x="313" y="319"/>
                  </a:lnTo>
                  <a:lnTo>
                    <a:pt x="313" y="160"/>
                  </a:lnTo>
                  <a:lnTo>
                    <a:pt x="156" y="160"/>
                  </a:lnTo>
                  <a:lnTo>
                    <a:pt x="156" y="319"/>
                  </a:lnTo>
                  <a:close/>
                  <a:moveTo>
                    <a:pt x="625" y="160"/>
                  </a:moveTo>
                  <a:lnTo>
                    <a:pt x="781" y="160"/>
                  </a:lnTo>
                  <a:lnTo>
                    <a:pt x="781" y="0"/>
                  </a:lnTo>
                  <a:lnTo>
                    <a:pt x="625" y="0"/>
                  </a:lnTo>
                  <a:lnTo>
                    <a:pt x="625" y="160"/>
                  </a:lnTo>
                  <a:close/>
                  <a:moveTo>
                    <a:pt x="313" y="160"/>
                  </a:moveTo>
                  <a:lnTo>
                    <a:pt x="468" y="160"/>
                  </a:lnTo>
                  <a:lnTo>
                    <a:pt x="468" y="0"/>
                  </a:lnTo>
                  <a:lnTo>
                    <a:pt x="313" y="0"/>
                  </a:lnTo>
                  <a:lnTo>
                    <a:pt x="313" y="160"/>
                  </a:lnTo>
                  <a:close/>
                  <a:moveTo>
                    <a:pt x="0" y="160"/>
                  </a:moveTo>
                  <a:lnTo>
                    <a:pt x="158" y="160"/>
                  </a:lnTo>
                  <a:lnTo>
                    <a:pt x="158" y="0"/>
                  </a:lnTo>
                  <a:lnTo>
                    <a:pt x="0" y="0"/>
                  </a:lnTo>
                  <a:lnTo>
                    <a:pt x="0" y="160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 fLocksText="0">
        <xdr:nvSpPr>
          <xdr:cNvPr id="1076" name="Text Box 117"/>
          <xdr:cNvSpPr txBox="1">
            <a:spLocks noChangeArrowheads="1"/>
          </xdr:cNvSpPr>
        </xdr:nvSpPr>
        <xdr:spPr bwMode="auto">
          <a:xfrm>
            <a:off x="1347" y="0"/>
            <a:ext cx="4477" cy="124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90000" tIns="46800" rIns="90000" bIns="46800" anchor="t"/>
          <a:lstStyle/>
          <a:p>
            <a:pPr algn="l" rtl="0">
              <a:defRPr sz="1000"/>
            </a:pPr>
            <a:r>
              <a:rPr lang="hr-HR" sz="11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REPUBLIKA HRVATSKA</a:t>
            </a:r>
          </a:p>
          <a:p>
            <a:pPr algn="l" rtl="0">
              <a:defRPr sz="1000"/>
            </a:pPr>
            <a:r>
              <a:rPr lang="hr-HR" sz="11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VARAŽDINSKA ŽUPANIJA</a:t>
            </a:r>
          </a:p>
          <a:p>
            <a:pPr algn="l" rtl="0">
              <a:defRPr sz="1000"/>
            </a:pPr>
            <a:r>
              <a:rPr lang="hr-HR" sz="11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OPĆINA BEDNJA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1</xdr:col>
      <xdr:colOff>2486025</xdr:colOff>
      <xdr:row>3</xdr:row>
      <xdr:rowOff>342900</xdr:rowOff>
    </xdr:to>
    <xdr:grpSp>
      <xdr:nvGrpSpPr>
        <xdr:cNvPr id="2049" name="Group 1"/>
        <xdr:cNvGrpSpPr>
          <a:grpSpLocks/>
        </xdr:cNvGrpSpPr>
      </xdr:nvGrpSpPr>
      <xdr:grpSpPr bwMode="auto">
        <a:xfrm>
          <a:off x="150876" y="0"/>
          <a:ext cx="3854371" cy="961819"/>
          <a:chOff x="0" y="0"/>
          <a:chExt cx="5376" cy="1050"/>
        </a:xfrm>
      </xdr:grpSpPr>
      <xdr:grpSp>
        <xdr:nvGrpSpPr>
          <xdr:cNvPr id="2050" name="Group 2"/>
          <xdr:cNvGrpSpPr>
            <a:grpSpLocks/>
          </xdr:cNvGrpSpPr>
        </xdr:nvGrpSpPr>
        <xdr:grpSpPr bwMode="auto">
          <a:xfrm>
            <a:off x="0" y="58"/>
            <a:ext cx="865" cy="847"/>
            <a:chOff x="0" y="58"/>
            <a:chExt cx="865" cy="847"/>
          </a:xfrm>
        </xdr:grpSpPr>
        <xdr:sp macro="" textlink="">
          <xdr:nvSpPr>
            <xdr:cNvPr id="2051" name="Freeform 3"/>
            <xdr:cNvSpPr>
              <a:spLocks noChangeArrowheads="1"/>
            </xdr:cNvSpPr>
          </xdr:nvSpPr>
          <xdr:spPr bwMode="auto">
            <a:xfrm>
              <a:off x="2" y="60"/>
              <a:ext cx="853" cy="247"/>
            </a:xfrm>
            <a:custGeom>
              <a:avLst/>
              <a:gdLst>
                <a:gd name="T0" fmla="*/ 0 w 1036"/>
                <a:gd name="T1" fmla="*/ 22 h 376"/>
                <a:gd name="T2" fmla="*/ 24 w 1036"/>
                <a:gd name="T3" fmla="*/ 7 h 376"/>
                <a:gd name="T4" fmla="*/ 70 w 1036"/>
                <a:gd name="T5" fmla="*/ 13 h 376"/>
                <a:gd name="T6" fmla="*/ 99 w 1036"/>
                <a:gd name="T7" fmla="*/ 1 h 376"/>
                <a:gd name="T8" fmla="*/ 144 w 1036"/>
                <a:gd name="T9" fmla="*/ 10 h 376"/>
                <a:gd name="T10" fmla="*/ 180 w 1036"/>
                <a:gd name="T11" fmla="*/ 0 h 376"/>
                <a:gd name="T12" fmla="*/ 218 w 1036"/>
                <a:gd name="T13" fmla="*/ 9 h 376"/>
                <a:gd name="T14" fmla="*/ 259 w 1036"/>
                <a:gd name="T15" fmla="*/ 1 h 376"/>
                <a:gd name="T16" fmla="*/ 290 w 1036"/>
                <a:gd name="T17" fmla="*/ 13 h 376"/>
                <a:gd name="T18" fmla="*/ 336 w 1036"/>
                <a:gd name="T19" fmla="*/ 7 h 376"/>
                <a:gd name="T20" fmla="*/ 363 w 1036"/>
                <a:gd name="T21" fmla="*/ 20 h 376"/>
                <a:gd name="T22" fmla="*/ 328 w 1036"/>
                <a:gd name="T23" fmla="*/ 47 h 376"/>
                <a:gd name="T24" fmla="*/ 302 w 1036"/>
                <a:gd name="T25" fmla="*/ 44 h 376"/>
                <a:gd name="T26" fmla="*/ 277 w 1036"/>
                <a:gd name="T27" fmla="*/ 42 h 376"/>
                <a:gd name="T28" fmla="*/ 252 w 1036"/>
                <a:gd name="T29" fmla="*/ 40 h 376"/>
                <a:gd name="T30" fmla="*/ 227 w 1036"/>
                <a:gd name="T31" fmla="*/ 38 h 376"/>
                <a:gd name="T32" fmla="*/ 202 w 1036"/>
                <a:gd name="T33" fmla="*/ 38 h 376"/>
                <a:gd name="T34" fmla="*/ 178 w 1036"/>
                <a:gd name="T35" fmla="*/ 38 h 376"/>
                <a:gd name="T36" fmla="*/ 154 w 1036"/>
                <a:gd name="T37" fmla="*/ 38 h 376"/>
                <a:gd name="T38" fmla="*/ 131 w 1036"/>
                <a:gd name="T39" fmla="*/ 39 h 376"/>
                <a:gd name="T40" fmla="*/ 106 w 1036"/>
                <a:gd name="T41" fmla="*/ 40 h 376"/>
                <a:gd name="T42" fmla="*/ 83 w 1036"/>
                <a:gd name="T43" fmla="*/ 42 h 376"/>
                <a:gd name="T44" fmla="*/ 61 w 1036"/>
                <a:gd name="T45" fmla="*/ 44 h 376"/>
                <a:gd name="T46" fmla="*/ 36 w 1036"/>
                <a:gd name="T47" fmla="*/ 47 h 376"/>
                <a:gd name="T48" fmla="*/ 0 w 1036"/>
                <a:gd name="T49" fmla="*/ 22 h 376"/>
                <a:gd name="T50" fmla="*/ 0 w 1036"/>
                <a:gd name="T51" fmla="*/ 22 h 376"/>
                <a:gd name="T52" fmla="*/ 0 w 1036"/>
                <a:gd name="T53" fmla="*/ 0 h 376"/>
                <a:gd name="T54" fmla="*/ 1036 w 1036"/>
                <a:gd name="T55" fmla="*/ 376 h 37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T52" t="T53" r="T54" b="T55"/>
              <a:pathLst>
                <a:path w="1036" h="376">
                  <a:moveTo>
                    <a:pt x="0" y="182"/>
                  </a:moveTo>
                  <a:lnTo>
                    <a:pt x="69" y="51"/>
                  </a:lnTo>
                  <a:lnTo>
                    <a:pt x="199" y="106"/>
                  </a:lnTo>
                  <a:lnTo>
                    <a:pt x="283" y="8"/>
                  </a:lnTo>
                  <a:lnTo>
                    <a:pt x="411" y="79"/>
                  </a:lnTo>
                  <a:lnTo>
                    <a:pt x="514" y="0"/>
                  </a:lnTo>
                  <a:lnTo>
                    <a:pt x="622" y="73"/>
                  </a:lnTo>
                  <a:lnTo>
                    <a:pt x="738" y="4"/>
                  </a:lnTo>
                  <a:lnTo>
                    <a:pt x="829" y="102"/>
                  </a:lnTo>
                  <a:lnTo>
                    <a:pt x="958" y="53"/>
                  </a:lnTo>
                  <a:lnTo>
                    <a:pt x="1036" y="166"/>
                  </a:lnTo>
                  <a:lnTo>
                    <a:pt x="934" y="376"/>
                  </a:lnTo>
                  <a:lnTo>
                    <a:pt x="862" y="353"/>
                  </a:lnTo>
                  <a:lnTo>
                    <a:pt x="790" y="333"/>
                  </a:lnTo>
                  <a:lnTo>
                    <a:pt x="718" y="318"/>
                  </a:lnTo>
                  <a:lnTo>
                    <a:pt x="648" y="308"/>
                  </a:lnTo>
                  <a:lnTo>
                    <a:pt x="577" y="303"/>
                  </a:lnTo>
                  <a:lnTo>
                    <a:pt x="508" y="301"/>
                  </a:lnTo>
                  <a:lnTo>
                    <a:pt x="439" y="304"/>
                  </a:lnTo>
                  <a:lnTo>
                    <a:pt x="372" y="311"/>
                  </a:lnTo>
                  <a:lnTo>
                    <a:pt x="304" y="323"/>
                  </a:lnTo>
                  <a:lnTo>
                    <a:pt x="237" y="337"/>
                  </a:lnTo>
                  <a:lnTo>
                    <a:pt x="171" y="354"/>
                  </a:lnTo>
                  <a:lnTo>
                    <a:pt x="105" y="376"/>
                  </a:lnTo>
                  <a:lnTo>
                    <a:pt x="0" y="182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52" name="Freeform 4"/>
            <xdr:cNvSpPr>
              <a:spLocks noChangeArrowheads="1"/>
            </xdr:cNvSpPr>
          </xdr:nvSpPr>
          <xdr:spPr bwMode="auto">
            <a:xfrm>
              <a:off x="2" y="60"/>
              <a:ext cx="853" cy="247"/>
            </a:xfrm>
            <a:custGeom>
              <a:avLst/>
              <a:gdLst>
                <a:gd name="T0" fmla="*/ 0 w 1036"/>
                <a:gd name="T1" fmla="*/ 22 h 376"/>
                <a:gd name="T2" fmla="*/ 24 w 1036"/>
                <a:gd name="T3" fmla="*/ 7 h 376"/>
                <a:gd name="T4" fmla="*/ 70 w 1036"/>
                <a:gd name="T5" fmla="*/ 13 h 376"/>
                <a:gd name="T6" fmla="*/ 99 w 1036"/>
                <a:gd name="T7" fmla="*/ 1 h 376"/>
                <a:gd name="T8" fmla="*/ 144 w 1036"/>
                <a:gd name="T9" fmla="*/ 10 h 376"/>
                <a:gd name="T10" fmla="*/ 180 w 1036"/>
                <a:gd name="T11" fmla="*/ 0 h 376"/>
                <a:gd name="T12" fmla="*/ 218 w 1036"/>
                <a:gd name="T13" fmla="*/ 9 h 376"/>
                <a:gd name="T14" fmla="*/ 259 w 1036"/>
                <a:gd name="T15" fmla="*/ 1 h 376"/>
                <a:gd name="T16" fmla="*/ 290 w 1036"/>
                <a:gd name="T17" fmla="*/ 13 h 376"/>
                <a:gd name="T18" fmla="*/ 336 w 1036"/>
                <a:gd name="T19" fmla="*/ 7 h 376"/>
                <a:gd name="T20" fmla="*/ 363 w 1036"/>
                <a:gd name="T21" fmla="*/ 20 h 376"/>
                <a:gd name="T22" fmla="*/ 328 w 1036"/>
                <a:gd name="T23" fmla="*/ 47 h 376"/>
                <a:gd name="T24" fmla="*/ 302 w 1036"/>
                <a:gd name="T25" fmla="*/ 44 h 376"/>
                <a:gd name="T26" fmla="*/ 277 w 1036"/>
                <a:gd name="T27" fmla="*/ 42 h 376"/>
                <a:gd name="T28" fmla="*/ 252 w 1036"/>
                <a:gd name="T29" fmla="*/ 40 h 376"/>
                <a:gd name="T30" fmla="*/ 227 w 1036"/>
                <a:gd name="T31" fmla="*/ 38 h 376"/>
                <a:gd name="T32" fmla="*/ 202 w 1036"/>
                <a:gd name="T33" fmla="*/ 38 h 376"/>
                <a:gd name="T34" fmla="*/ 178 w 1036"/>
                <a:gd name="T35" fmla="*/ 38 h 376"/>
                <a:gd name="T36" fmla="*/ 154 w 1036"/>
                <a:gd name="T37" fmla="*/ 38 h 376"/>
                <a:gd name="T38" fmla="*/ 131 w 1036"/>
                <a:gd name="T39" fmla="*/ 39 h 376"/>
                <a:gd name="T40" fmla="*/ 106 w 1036"/>
                <a:gd name="T41" fmla="*/ 40 h 376"/>
                <a:gd name="T42" fmla="*/ 83 w 1036"/>
                <a:gd name="T43" fmla="*/ 42 h 376"/>
                <a:gd name="T44" fmla="*/ 61 w 1036"/>
                <a:gd name="T45" fmla="*/ 44 h 376"/>
                <a:gd name="T46" fmla="*/ 36 w 1036"/>
                <a:gd name="T47" fmla="*/ 47 h 376"/>
                <a:gd name="T48" fmla="*/ 0 w 1036"/>
                <a:gd name="T49" fmla="*/ 22 h 376"/>
                <a:gd name="T50" fmla="*/ 0 w 1036"/>
                <a:gd name="T51" fmla="*/ 22 h 376"/>
                <a:gd name="T52" fmla="*/ 0 w 1036"/>
                <a:gd name="T53" fmla="*/ 0 h 376"/>
                <a:gd name="T54" fmla="*/ 1036 w 1036"/>
                <a:gd name="T55" fmla="*/ 376 h 37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T52" t="T53" r="T54" b="T55"/>
              <a:pathLst>
                <a:path w="1036" h="376">
                  <a:moveTo>
                    <a:pt x="0" y="182"/>
                  </a:moveTo>
                  <a:lnTo>
                    <a:pt x="69" y="51"/>
                  </a:lnTo>
                  <a:lnTo>
                    <a:pt x="199" y="106"/>
                  </a:lnTo>
                  <a:lnTo>
                    <a:pt x="283" y="8"/>
                  </a:lnTo>
                  <a:lnTo>
                    <a:pt x="411" y="79"/>
                  </a:lnTo>
                  <a:lnTo>
                    <a:pt x="514" y="0"/>
                  </a:lnTo>
                  <a:lnTo>
                    <a:pt x="622" y="73"/>
                  </a:lnTo>
                  <a:lnTo>
                    <a:pt x="738" y="4"/>
                  </a:lnTo>
                  <a:lnTo>
                    <a:pt x="829" y="102"/>
                  </a:lnTo>
                  <a:lnTo>
                    <a:pt x="958" y="53"/>
                  </a:lnTo>
                  <a:lnTo>
                    <a:pt x="1036" y="166"/>
                  </a:lnTo>
                  <a:lnTo>
                    <a:pt x="934" y="376"/>
                  </a:lnTo>
                  <a:lnTo>
                    <a:pt x="862" y="353"/>
                  </a:lnTo>
                  <a:lnTo>
                    <a:pt x="790" y="333"/>
                  </a:lnTo>
                  <a:lnTo>
                    <a:pt x="718" y="318"/>
                  </a:lnTo>
                  <a:lnTo>
                    <a:pt x="648" y="308"/>
                  </a:lnTo>
                  <a:lnTo>
                    <a:pt x="577" y="303"/>
                  </a:lnTo>
                  <a:lnTo>
                    <a:pt x="508" y="301"/>
                  </a:lnTo>
                  <a:lnTo>
                    <a:pt x="439" y="304"/>
                  </a:lnTo>
                  <a:lnTo>
                    <a:pt x="372" y="311"/>
                  </a:lnTo>
                  <a:lnTo>
                    <a:pt x="304" y="323"/>
                  </a:lnTo>
                  <a:lnTo>
                    <a:pt x="237" y="337"/>
                  </a:lnTo>
                  <a:lnTo>
                    <a:pt x="171" y="354"/>
                  </a:lnTo>
                  <a:lnTo>
                    <a:pt x="105" y="376"/>
                  </a:lnTo>
                  <a:lnTo>
                    <a:pt x="0" y="182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53" name="Freeform 5"/>
            <xdr:cNvSpPr>
              <a:spLocks noChangeArrowheads="1"/>
            </xdr:cNvSpPr>
          </xdr:nvSpPr>
          <xdr:spPr bwMode="auto">
            <a:xfrm>
              <a:off x="0" y="58"/>
              <a:ext cx="865" cy="251"/>
            </a:xfrm>
            <a:custGeom>
              <a:avLst/>
              <a:gdLst>
                <a:gd name="T0" fmla="*/ 0 w 1039"/>
                <a:gd name="T1" fmla="*/ 24 h 379"/>
                <a:gd name="T2" fmla="*/ 2 w 1039"/>
                <a:gd name="T3" fmla="*/ 24 h 379"/>
                <a:gd name="T4" fmla="*/ 25 w 1039"/>
                <a:gd name="T5" fmla="*/ 7 h 379"/>
                <a:gd name="T6" fmla="*/ 71 w 1039"/>
                <a:gd name="T7" fmla="*/ 14 h 379"/>
                <a:gd name="T8" fmla="*/ 101 w 1039"/>
                <a:gd name="T9" fmla="*/ 1 h 379"/>
                <a:gd name="T10" fmla="*/ 145 w 1039"/>
                <a:gd name="T11" fmla="*/ 11 h 379"/>
                <a:gd name="T12" fmla="*/ 183 w 1039"/>
                <a:gd name="T13" fmla="*/ 1 h 379"/>
                <a:gd name="T14" fmla="*/ 219 w 1039"/>
                <a:gd name="T15" fmla="*/ 10 h 379"/>
                <a:gd name="T16" fmla="*/ 260 w 1039"/>
                <a:gd name="T17" fmla="*/ 1 h 379"/>
                <a:gd name="T18" fmla="*/ 291 w 1039"/>
                <a:gd name="T19" fmla="*/ 13 h 379"/>
                <a:gd name="T20" fmla="*/ 338 w 1039"/>
                <a:gd name="T21" fmla="*/ 7 h 379"/>
                <a:gd name="T22" fmla="*/ 364 w 1039"/>
                <a:gd name="T23" fmla="*/ 22 h 379"/>
                <a:gd name="T24" fmla="*/ 329 w 1039"/>
                <a:gd name="T25" fmla="*/ 48 h 379"/>
                <a:gd name="T26" fmla="*/ 329 w 1039"/>
                <a:gd name="T27" fmla="*/ 48 h 379"/>
                <a:gd name="T28" fmla="*/ 365 w 1039"/>
                <a:gd name="T29" fmla="*/ 21 h 379"/>
                <a:gd name="T30" fmla="*/ 338 w 1039"/>
                <a:gd name="T31" fmla="*/ 7 h 379"/>
                <a:gd name="T32" fmla="*/ 293 w 1039"/>
                <a:gd name="T33" fmla="*/ 13 h 379"/>
                <a:gd name="T34" fmla="*/ 260 w 1039"/>
                <a:gd name="T35" fmla="*/ 1 h 379"/>
                <a:gd name="T36" fmla="*/ 219 w 1039"/>
                <a:gd name="T37" fmla="*/ 9 h 379"/>
                <a:gd name="T38" fmla="*/ 181 w 1039"/>
                <a:gd name="T39" fmla="*/ 0 h 379"/>
                <a:gd name="T40" fmla="*/ 145 w 1039"/>
                <a:gd name="T41" fmla="*/ 10 h 379"/>
                <a:gd name="T42" fmla="*/ 100 w 1039"/>
                <a:gd name="T43" fmla="*/ 1 h 379"/>
                <a:gd name="T44" fmla="*/ 71 w 1039"/>
                <a:gd name="T45" fmla="*/ 13 h 379"/>
                <a:gd name="T46" fmla="*/ 24 w 1039"/>
                <a:gd name="T47" fmla="*/ 7 h 379"/>
                <a:gd name="T48" fmla="*/ 0 w 1039"/>
                <a:gd name="T49" fmla="*/ 24 h 379"/>
                <a:gd name="T50" fmla="*/ 0 w 1039"/>
                <a:gd name="T51" fmla="*/ 0 h 379"/>
                <a:gd name="T52" fmla="*/ 1039 w 1039"/>
                <a:gd name="T53" fmla="*/ 379 h 37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T50" t="T51" r="T52" b="T53"/>
              <a:pathLst>
                <a:path w="1039" h="379">
                  <a:moveTo>
                    <a:pt x="0" y="184"/>
                  </a:moveTo>
                  <a:lnTo>
                    <a:pt x="3" y="184"/>
                  </a:lnTo>
                  <a:lnTo>
                    <a:pt x="72" y="55"/>
                  </a:lnTo>
                  <a:lnTo>
                    <a:pt x="201" y="109"/>
                  </a:lnTo>
                  <a:lnTo>
                    <a:pt x="286" y="12"/>
                  </a:lnTo>
                  <a:lnTo>
                    <a:pt x="413" y="82"/>
                  </a:lnTo>
                  <a:lnTo>
                    <a:pt x="518" y="3"/>
                  </a:lnTo>
                  <a:lnTo>
                    <a:pt x="622" y="76"/>
                  </a:lnTo>
                  <a:lnTo>
                    <a:pt x="740" y="7"/>
                  </a:lnTo>
                  <a:lnTo>
                    <a:pt x="829" y="105"/>
                  </a:lnTo>
                  <a:lnTo>
                    <a:pt x="960" y="56"/>
                  </a:lnTo>
                  <a:lnTo>
                    <a:pt x="1036" y="170"/>
                  </a:lnTo>
                  <a:lnTo>
                    <a:pt x="934" y="377"/>
                  </a:lnTo>
                  <a:lnTo>
                    <a:pt x="937" y="379"/>
                  </a:lnTo>
                  <a:lnTo>
                    <a:pt x="1039" y="167"/>
                  </a:lnTo>
                  <a:lnTo>
                    <a:pt x="960" y="53"/>
                  </a:lnTo>
                  <a:lnTo>
                    <a:pt x="832" y="102"/>
                  </a:lnTo>
                  <a:lnTo>
                    <a:pt x="740" y="4"/>
                  </a:lnTo>
                  <a:lnTo>
                    <a:pt x="625" y="73"/>
                  </a:lnTo>
                  <a:lnTo>
                    <a:pt x="515" y="0"/>
                  </a:lnTo>
                  <a:lnTo>
                    <a:pt x="413" y="79"/>
                  </a:lnTo>
                  <a:lnTo>
                    <a:pt x="283" y="9"/>
                  </a:lnTo>
                  <a:lnTo>
                    <a:pt x="201" y="106"/>
                  </a:lnTo>
                  <a:lnTo>
                    <a:pt x="69" y="52"/>
                  </a:lnTo>
                  <a:lnTo>
                    <a:pt x="0" y="184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54" name="Freeform 6"/>
            <xdr:cNvSpPr>
              <a:spLocks noChangeArrowheads="1"/>
            </xdr:cNvSpPr>
          </xdr:nvSpPr>
          <xdr:spPr bwMode="auto">
            <a:xfrm>
              <a:off x="0" y="184"/>
              <a:ext cx="779" cy="123"/>
            </a:xfrm>
            <a:custGeom>
              <a:avLst/>
              <a:gdLst>
                <a:gd name="T0" fmla="*/ 326 w 937"/>
                <a:gd name="T1" fmla="*/ 23 h 195"/>
                <a:gd name="T2" fmla="*/ 301 w 937"/>
                <a:gd name="T3" fmla="*/ 21 h 195"/>
                <a:gd name="T4" fmla="*/ 276 w 937"/>
                <a:gd name="T5" fmla="*/ 18 h 195"/>
                <a:gd name="T6" fmla="*/ 250 w 937"/>
                <a:gd name="T7" fmla="*/ 16 h 195"/>
                <a:gd name="T8" fmla="*/ 227 w 937"/>
                <a:gd name="T9" fmla="*/ 15 h 195"/>
                <a:gd name="T10" fmla="*/ 194 w 937"/>
                <a:gd name="T11" fmla="*/ 14 h 195"/>
                <a:gd name="T12" fmla="*/ 186 w 937"/>
                <a:gd name="T13" fmla="*/ 14 h 195"/>
                <a:gd name="T14" fmla="*/ 154 w 937"/>
                <a:gd name="T15" fmla="*/ 14 h 195"/>
                <a:gd name="T16" fmla="*/ 130 w 937"/>
                <a:gd name="T17" fmla="*/ 16 h 195"/>
                <a:gd name="T18" fmla="*/ 107 w 937"/>
                <a:gd name="T19" fmla="*/ 17 h 195"/>
                <a:gd name="T20" fmla="*/ 83 w 937"/>
                <a:gd name="T21" fmla="*/ 18 h 195"/>
                <a:gd name="T22" fmla="*/ 61 w 937"/>
                <a:gd name="T23" fmla="*/ 21 h 195"/>
                <a:gd name="T24" fmla="*/ 37 w 937"/>
                <a:gd name="T25" fmla="*/ 23 h 195"/>
                <a:gd name="T26" fmla="*/ 2 w 937"/>
                <a:gd name="T27" fmla="*/ 0 h 195"/>
                <a:gd name="T28" fmla="*/ 0 w 937"/>
                <a:gd name="T29" fmla="*/ 0 h 195"/>
                <a:gd name="T30" fmla="*/ 0 w 937"/>
                <a:gd name="T31" fmla="*/ 0 h 195"/>
                <a:gd name="T32" fmla="*/ 37 w 937"/>
                <a:gd name="T33" fmla="*/ 24 h 195"/>
                <a:gd name="T34" fmla="*/ 61 w 937"/>
                <a:gd name="T35" fmla="*/ 21 h 195"/>
                <a:gd name="T36" fmla="*/ 83 w 937"/>
                <a:gd name="T37" fmla="*/ 20 h 195"/>
                <a:gd name="T38" fmla="*/ 107 w 937"/>
                <a:gd name="T39" fmla="*/ 17 h 195"/>
                <a:gd name="T40" fmla="*/ 130 w 937"/>
                <a:gd name="T41" fmla="*/ 16 h 195"/>
                <a:gd name="T42" fmla="*/ 154 w 937"/>
                <a:gd name="T43" fmla="*/ 15 h 195"/>
                <a:gd name="T44" fmla="*/ 171 w 937"/>
                <a:gd name="T45" fmla="*/ 15 h 195"/>
                <a:gd name="T46" fmla="*/ 210 w 937"/>
                <a:gd name="T47" fmla="*/ 15 h 195"/>
                <a:gd name="T48" fmla="*/ 227 w 937"/>
                <a:gd name="T49" fmla="*/ 16 h 195"/>
                <a:gd name="T50" fmla="*/ 250 w 937"/>
                <a:gd name="T51" fmla="*/ 17 h 195"/>
                <a:gd name="T52" fmla="*/ 276 w 937"/>
                <a:gd name="T53" fmla="*/ 18 h 195"/>
                <a:gd name="T54" fmla="*/ 301 w 937"/>
                <a:gd name="T55" fmla="*/ 21 h 195"/>
                <a:gd name="T56" fmla="*/ 326 w 937"/>
                <a:gd name="T57" fmla="*/ 24 h 195"/>
                <a:gd name="T58" fmla="*/ 326 w 937"/>
                <a:gd name="T59" fmla="*/ 23 h 195"/>
                <a:gd name="T60" fmla="*/ 0 w 937"/>
                <a:gd name="T61" fmla="*/ 0 h 195"/>
                <a:gd name="T62" fmla="*/ 937 w 937"/>
                <a:gd name="T63" fmla="*/ 195 h 1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T60" t="T61" r="T62" b="T63"/>
              <a:pathLst>
                <a:path w="937" h="195">
                  <a:moveTo>
                    <a:pt x="934" y="193"/>
                  </a:moveTo>
                  <a:lnTo>
                    <a:pt x="864" y="170"/>
                  </a:lnTo>
                  <a:lnTo>
                    <a:pt x="792" y="149"/>
                  </a:lnTo>
                  <a:lnTo>
                    <a:pt x="720" y="135"/>
                  </a:lnTo>
                  <a:lnTo>
                    <a:pt x="650" y="125"/>
                  </a:lnTo>
                  <a:lnTo>
                    <a:pt x="556" y="118"/>
                  </a:lnTo>
                  <a:lnTo>
                    <a:pt x="533" y="116"/>
                  </a:lnTo>
                  <a:lnTo>
                    <a:pt x="441" y="121"/>
                  </a:lnTo>
                  <a:lnTo>
                    <a:pt x="374" y="128"/>
                  </a:lnTo>
                  <a:lnTo>
                    <a:pt x="306" y="139"/>
                  </a:lnTo>
                  <a:lnTo>
                    <a:pt x="239" y="154"/>
                  </a:lnTo>
                  <a:lnTo>
                    <a:pt x="173" y="171"/>
                  </a:lnTo>
                  <a:lnTo>
                    <a:pt x="107" y="193"/>
                  </a:lnTo>
                  <a:lnTo>
                    <a:pt x="3" y="0"/>
                  </a:lnTo>
                  <a:lnTo>
                    <a:pt x="0" y="0"/>
                  </a:lnTo>
                  <a:lnTo>
                    <a:pt x="107" y="195"/>
                  </a:lnTo>
                  <a:lnTo>
                    <a:pt x="173" y="174"/>
                  </a:lnTo>
                  <a:lnTo>
                    <a:pt x="239" y="157"/>
                  </a:lnTo>
                  <a:lnTo>
                    <a:pt x="306" y="142"/>
                  </a:lnTo>
                  <a:lnTo>
                    <a:pt x="374" y="131"/>
                  </a:lnTo>
                  <a:lnTo>
                    <a:pt x="441" y="124"/>
                  </a:lnTo>
                  <a:lnTo>
                    <a:pt x="489" y="122"/>
                  </a:lnTo>
                  <a:lnTo>
                    <a:pt x="602" y="124"/>
                  </a:lnTo>
                  <a:lnTo>
                    <a:pt x="650" y="128"/>
                  </a:lnTo>
                  <a:lnTo>
                    <a:pt x="720" y="138"/>
                  </a:lnTo>
                  <a:lnTo>
                    <a:pt x="792" y="152"/>
                  </a:lnTo>
                  <a:lnTo>
                    <a:pt x="864" y="172"/>
                  </a:lnTo>
                  <a:lnTo>
                    <a:pt x="937" y="195"/>
                  </a:lnTo>
                  <a:lnTo>
                    <a:pt x="934" y="193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55" name="Freeform 7"/>
            <xdr:cNvSpPr>
              <a:spLocks noChangeArrowheads="1"/>
            </xdr:cNvSpPr>
          </xdr:nvSpPr>
          <xdr:spPr bwMode="auto">
            <a:xfrm>
              <a:off x="507" y="74"/>
              <a:ext cx="172" cy="188"/>
            </a:xfrm>
            <a:custGeom>
              <a:avLst/>
              <a:gdLst>
                <a:gd name="T0" fmla="*/ 6 w 221"/>
                <a:gd name="T1" fmla="*/ 9 h 290"/>
                <a:gd name="T2" fmla="*/ 44 w 221"/>
                <a:gd name="T3" fmla="*/ 0 h 290"/>
                <a:gd name="T4" fmla="*/ 75 w 221"/>
                <a:gd name="T5" fmla="*/ 12 h 290"/>
                <a:gd name="T6" fmla="*/ 52 w 221"/>
                <a:gd name="T7" fmla="*/ 37 h 290"/>
                <a:gd name="T8" fmla="*/ 49 w 221"/>
                <a:gd name="T9" fmla="*/ 36 h 290"/>
                <a:gd name="T10" fmla="*/ 44 w 221"/>
                <a:gd name="T11" fmla="*/ 36 h 290"/>
                <a:gd name="T12" fmla="*/ 41 w 221"/>
                <a:gd name="T13" fmla="*/ 36 h 290"/>
                <a:gd name="T14" fmla="*/ 36 w 221"/>
                <a:gd name="T15" fmla="*/ 36 h 290"/>
                <a:gd name="T16" fmla="*/ 32 w 221"/>
                <a:gd name="T17" fmla="*/ 36 h 290"/>
                <a:gd name="T18" fmla="*/ 28 w 221"/>
                <a:gd name="T19" fmla="*/ 36 h 290"/>
                <a:gd name="T20" fmla="*/ 23 w 221"/>
                <a:gd name="T21" fmla="*/ 34 h 290"/>
                <a:gd name="T22" fmla="*/ 19 w 221"/>
                <a:gd name="T23" fmla="*/ 34 h 290"/>
                <a:gd name="T24" fmla="*/ 15 w 221"/>
                <a:gd name="T25" fmla="*/ 34 h 290"/>
                <a:gd name="T26" fmla="*/ 10 w 221"/>
                <a:gd name="T27" fmla="*/ 34 h 290"/>
                <a:gd name="T28" fmla="*/ 5 w 221"/>
                <a:gd name="T29" fmla="*/ 34 h 290"/>
                <a:gd name="T30" fmla="*/ 0 w 221"/>
                <a:gd name="T31" fmla="*/ 34 h 290"/>
                <a:gd name="T32" fmla="*/ 6 w 221"/>
                <a:gd name="T33" fmla="*/ 9 h 290"/>
                <a:gd name="T34" fmla="*/ 6 w 221"/>
                <a:gd name="T35" fmla="*/ 9 h 290"/>
                <a:gd name="T36" fmla="*/ 0 w 221"/>
                <a:gd name="T37" fmla="*/ 0 h 290"/>
                <a:gd name="T38" fmla="*/ 221 w 221"/>
                <a:gd name="T39" fmla="*/ 290 h 2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21" h="290">
                  <a:moveTo>
                    <a:pt x="17" y="63"/>
                  </a:moveTo>
                  <a:lnTo>
                    <a:pt x="130" y="0"/>
                  </a:lnTo>
                  <a:lnTo>
                    <a:pt x="221" y="93"/>
                  </a:lnTo>
                  <a:lnTo>
                    <a:pt x="156" y="290"/>
                  </a:lnTo>
                  <a:lnTo>
                    <a:pt x="145" y="288"/>
                  </a:lnTo>
                  <a:lnTo>
                    <a:pt x="132" y="285"/>
                  </a:lnTo>
                  <a:lnTo>
                    <a:pt x="120" y="284"/>
                  </a:lnTo>
                  <a:lnTo>
                    <a:pt x="107" y="281"/>
                  </a:lnTo>
                  <a:lnTo>
                    <a:pt x="96" y="280"/>
                  </a:lnTo>
                  <a:lnTo>
                    <a:pt x="83" y="278"/>
                  </a:lnTo>
                  <a:lnTo>
                    <a:pt x="70" y="275"/>
                  </a:lnTo>
                  <a:lnTo>
                    <a:pt x="57" y="274"/>
                  </a:lnTo>
                  <a:lnTo>
                    <a:pt x="44" y="274"/>
                  </a:lnTo>
                  <a:lnTo>
                    <a:pt x="30" y="272"/>
                  </a:lnTo>
                  <a:lnTo>
                    <a:pt x="15" y="271"/>
                  </a:lnTo>
                  <a:lnTo>
                    <a:pt x="0" y="270"/>
                  </a:lnTo>
                  <a:lnTo>
                    <a:pt x="17" y="63"/>
                  </a:lnTo>
                  <a:close/>
                </a:path>
              </a:pathLst>
            </a:custGeom>
            <a:solidFill>
              <a:srgbClr val="0000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56" name="Freeform 8"/>
            <xdr:cNvSpPr>
              <a:spLocks noChangeArrowheads="1"/>
            </xdr:cNvSpPr>
          </xdr:nvSpPr>
          <xdr:spPr bwMode="auto">
            <a:xfrm>
              <a:off x="507" y="74"/>
              <a:ext cx="172" cy="188"/>
            </a:xfrm>
            <a:custGeom>
              <a:avLst/>
              <a:gdLst>
                <a:gd name="T0" fmla="*/ 6 w 221"/>
                <a:gd name="T1" fmla="*/ 9 h 290"/>
                <a:gd name="T2" fmla="*/ 44 w 221"/>
                <a:gd name="T3" fmla="*/ 0 h 290"/>
                <a:gd name="T4" fmla="*/ 75 w 221"/>
                <a:gd name="T5" fmla="*/ 12 h 290"/>
                <a:gd name="T6" fmla="*/ 52 w 221"/>
                <a:gd name="T7" fmla="*/ 37 h 290"/>
                <a:gd name="T8" fmla="*/ 49 w 221"/>
                <a:gd name="T9" fmla="*/ 36 h 290"/>
                <a:gd name="T10" fmla="*/ 44 w 221"/>
                <a:gd name="T11" fmla="*/ 36 h 290"/>
                <a:gd name="T12" fmla="*/ 41 w 221"/>
                <a:gd name="T13" fmla="*/ 36 h 290"/>
                <a:gd name="T14" fmla="*/ 36 w 221"/>
                <a:gd name="T15" fmla="*/ 36 h 290"/>
                <a:gd name="T16" fmla="*/ 32 w 221"/>
                <a:gd name="T17" fmla="*/ 36 h 290"/>
                <a:gd name="T18" fmla="*/ 28 w 221"/>
                <a:gd name="T19" fmla="*/ 36 h 290"/>
                <a:gd name="T20" fmla="*/ 23 w 221"/>
                <a:gd name="T21" fmla="*/ 34 h 290"/>
                <a:gd name="T22" fmla="*/ 19 w 221"/>
                <a:gd name="T23" fmla="*/ 34 h 290"/>
                <a:gd name="T24" fmla="*/ 15 w 221"/>
                <a:gd name="T25" fmla="*/ 34 h 290"/>
                <a:gd name="T26" fmla="*/ 10 w 221"/>
                <a:gd name="T27" fmla="*/ 34 h 290"/>
                <a:gd name="T28" fmla="*/ 5 w 221"/>
                <a:gd name="T29" fmla="*/ 34 h 290"/>
                <a:gd name="T30" fmla="*/ 0 w 221"/>
                <a:gd name="T31" fmla="*/ 34 h 290"/>
                <a:gd name="T32" fmla="*/ 6 w 221"/>
                <a:gd name="T33" fmla="*/ 9 h 290"/>
                <a:gd name="T34" fmla="*/ 6 w 221"/>
                <a:gd name="T35" fmla="*/ 9 h 290"/>
                <a:gd name="T36" fmla="*/ 0 w 221"/>
                <a:gd name="T37" fmla="*/ 0 h 290"/>
                <a:gd name="T38" fmla="*/ 221 w 221"/>
                <a:gd name="T39" fmla="*/ 290 h 2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21" h="290">
                  <a:moveTo>
                    <a:pt x="17" y="63"/>
                  </a:moveTo>
                  <a:lnTo>
                    <a:pt x="130" y="0"/>
                  </a:lnTo>
                  <a:lnTo>
                    <a:pt x="221" y="93"/>
                  </a:lnTo>
                  <a:lnTo>
                    <a:pt x="156" y="290"/>
                  </a:lnTo>
                  <a:lnTo>
                    <a:pt x="145" y="288"/>
                  </a:lnTo>
                  <a:lnTo>
                    <a:pt x="132" y="285"/>
                  </a:lnTo>
                  <a:lnTo>
                    <a:pt x="120" y="284"/>
                  </a:lnTo>
                  <a:lnTo>
                    <a:pt x="107" y="281"/>
                  </a:lnTo>
                  <a:lnTo>
                    <a:pt x="96" y="280"/>
                  </a:lnTo>
                  <a:lnTo>
                    <a:pt x="83" y="278"/>
                  </a:lnTo>
                  <a:lnTo>
                    <a:pt x="70" y="275"/>
                  </a:lnTo>
                  <a:lnTo>
                    <a:pt x="57" y="274"/>
                  </a:lnTo>
                  <a:lnTo>
                    <a:pt x="44" y="274"/>
                  </a:lnTo>
                  <a:lnTo>
                    <a:pt x="30" y="272"/>
                  </a:lnTo>
                  <a:lnTo>
                    <a:pt x="15" y="271"/>
                  </a:lnTo>
                  <a:lnTo>
                    <a:pt x="0" y="270"/>
                  </a:lnTo>
                  <a:lnTo>
                    <a:pt x="17" y="63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57" name="Freeform 9"/>
            <xdr:cNvSpPr>
              <a:spLocks noChangeArrowheads="1"/>
            </xdr:cNvSpPr>
          </xdr:nvSpPr>
          <xdr:spPr bwMode="auto">
            <a:xfrm>
              <a:off x="524" y="74"/>
              <a:ext cx="159" cy="188"/>
            </a:xfrm>
            <a:custGeom>
              <a:avLst/>
              <a:gdLst>
                <a:gd name="T0" fmla="*/ 0 w 205"/>
                <a:gd name="T1" fmla="*/ 8 h 293"/>
                <a:gd name="T2" fmla="*/ 0 w 205"/>
                <a:gd name="T3" fmla="*/ 8 h 293"/>
                <a:gd name="T4" fmla="*/ 38 w 205"/>
                <a:gd name="T5" fmla="*/ 1 h 293"/>
                <a:gd name="T6" fmla="*/ 68 w 205"/>
                <a:gd name="T7" fmla="*/ 12 h 293"/>
                <a:gd name="T8" fmla="*/ 47 w 205"/>
                <a:gd name="T9" fmla="*/ 36 h 293"/>
                <a:gd name="T10" fmla="*/ 47 w 205"/>
                <a:gd name="T11" fmla="*/ 36 h 293"/>
                <a:gd name="T12" fmla="*/ 69 w 205"/>
                <a:gd name="T13" fmla="*/ 11 h 293"/>
                <a:gd name="T14" fmla="*/ 38 w 205"/>
                <a:gd name="T15" fmla="*/ 0 h 293"/>
                <a:gd name="T16" fmla="*/ 0 w 205"/>
                <a:gd name="T17" fmla="*/ 8 h 293"/>
                <a:gd name="T18" fmla="*/ 0 w 205"/>
                <a:gd name="T19" fmla="*/ 0 h 293"/>
                <a:gd name="T20" fmla="*/ 205 w 205"/>
                <a:gd name="T21" fmla="*/ 293 h 29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T18" t="T19" r="T20" b="T21"/>
              <a:pathLst>
                <a:path w="205" h="293">
                  <a:moveTo>
                    <a:pt x="0" y="63"/>
                  </a:moveTo>
                  <a:lnTo>
                    <a:pt x="0" y="66"/>
                  </a:lnTo>
                  <a:lnTo>
                    <a:pt x="113" y="3"/>
                  </a:lnTo>
                  <a:lnTo>
                    <a:pt x="203" y="96"/>
                  </a:lnTo>
                  <a:lnTo>
                    <a:pt x="138" y="290"/>
                  </a:lnTo>
                  <a:lnTo>
                    <a:pt x="141" y="293"/>
                  </a:lnTo>
                  <a:lnTo>
                    <a:pt x="205" y="93"/>
                  </a:lnTo>
                  <a:lnTo>
                    <a:pt x="113" y="0"/>
                  </a:lnTo>
                  <a:lnTo>
                    <a:pt x="0" y="63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58" name="Freeform 11"/>
            <xdr:cNvSpPr>
              <a:spLocks noChangeArrowheads="1"/>
            </xdr:cNvSpPr>
          </xdr:nvSpPr>
          <xdr:spPr bwMode="auto">
            <a:xfrm>
              <a:off x="507" y="116"/>
              <a:ext cx="37" cy="137"/>
            </a:xfrm>
            <a:custGeom>
              <a:avLst/>
              <a:gdLst>
                <a:gd name="T0" fmla="*/ 17 w 61"/>
                <a:gd name="T1" fmla="*/ 26 h 216"/>
                <a:gd name="T2" fmla="*/ 13 w 61"/>
                <a:gd name="T3" fmla="*/ 26 h 216"/>
                <a:gd name="T4" fmla="*/ 10 w 61"/>
                <a:gd name="T5" fmla="*/ 26 h 216"/>
                <a:gd name="T6" fmla="*/ 5 w 61"/>
                <a:gd name="T7" fmla="*/ 26 h 216"/>
                <a:gd name="T8" fmla="*/ 2 w 61"/>
                <a:gd name="T9" fmla="*/ 26 h 216"/>
                <a:gd name="T10" fmla="*/ 6 w 61"/>
                <a:gd name="T11" fmla="*/ 1 h 216"/>
                <a:gd name="T12" fmla="*/ 6 w 61"/>
                <a:gd name="T13" fmla="*/ 0 h 216"/>
                <a:gd name="T14" fmla="*/ 5 w 61"/>
                <a:gd name="T15" fmla="*/ 1 h 216"/>
                <a:gd name="T16" fmla="*/ 0 w 61"/>
                <a:gd name="T17" fmla="*/ 26 h 216"/>
                <a:gd name="T18" fmla="*/ 5 w 61"/>
                <a:gd name="T19" fmla="*/ 26 h 216"/>
                <a:gd name="T20" fmla="*/ 19 w 61"/>
                <a:gd name="T21" fmla="*/ 26 h 216"/>
                <a:gd name="T22" fmla="*/ 17 w 61"/>
                <a:gd name="T23" fmla="*/ 26 h 216"/>
                <a:gd name="T24" fmla="*/ 17 w 61"/>
                <a:gd name="T25" fmla="*/ 26 h 216"/>
                <a:gd name="T26" fmla="*/ 17 w 61"/>
                <a:gd name="T27" fmla="*/ 26 h 216"/>
                <a:gd name="T28" fmla="*/ 0 w 61"/>
                <a:gd name="T29" fmla="*/ 0 h 216"/>
                <a:gd name="T30" fmla="*/ 61 w 61"/>
                <a:gd name="T31" fmla="*/ 216 h 21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T28" t="T29" r="T30" b="T31"/>
              <a:pathLst>
                <a:path w="61" h="216">
                  <a:moveTo>
                    <a:pt x="59" y="211"/>
                  </a:moveTo>
                  <a:lnTo>
                    <a:pt x="46" y="210"/>
                  </a:lnTo>
                  <a:lnTo>
                    <a:pt x="33" y="210"/>
                  </a:lnTo>
                  <a:lnTo>
                    <a:pt x="17" y="209"/>
                  </a:lnTo>
                  <a:lnTo>
                    <a:pt x="3" y="207"/>
                  </a:lnTo>
                  <a:lnTo>
                    <a:pt x="20" y="2"/>
                  </a:lnTo>
                  <a:lnTo>
                    <a:pt x="19" y="0"/>
                  </a:lnTo>
                  <a:lnTo>
                    <a:pt x="17" y="2"/>
                  </a:lnTo>
                  <a:lnTo>
                    <a:pt x="0" y="210"/>
                  </a:lnTo>
                  <a:lnTo>
                    <a:pt x="17" y="211"/>
                  </a:lnTo>
                  <a:lnTo>
                    <a:pt x="61" y="216"/>
                  </a:lnTo>
                  <a:lnTo>
                    <a:pt x="59" y="216"/>
                  </a:lnTo>
                  <a:lnTo>
                    <a:pt x="59" y="213"/>
                  </a:lnTo>
                  <a:lnTo>
                    <a:pt x="59" y="211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59" name="Freeform 12"/>
            <xdr:cNvSpPr>
              <a:spLocks noChangeArrowheads="1"/>
            </xdr:cNvSpPr>
          </xdr:nvSpPr>
          <xdr:spPr bwMode="auto">
            <a:xfrm>
              <a:off x="638" y="107"/>
              <a:ext cx="202" cy="188"/>
            </a:xfrm>
            <a:custGeom>
              <a:avLst/>
              <a:gdLst>
                <a:gd name="T0" fmla="*/ 22 w 257"/>
                <a:gd name="T1" fmla="*/ 6 h 291"/>
                <a:gd name="T2" fmla="*/ 65 w 257"/>
                <a:gd name="T3" fmla="*/ 0 h 291"/>
                <a:gd name="T4" fmla="*/ 88 w 257"/>
                <a:gd name="T5" fmla="*/ 13 h 291"/>
                <a:gd name="T6" fmla="*/ 56 w 257"/>
                <a:gd name="T7" fmla="*/ 36 h 291"/>
                <a:gd name="T8" fmla="*/ 52 w 257"/>
                <a:gd name="T9" fmla="*/ 36 h 291"/>
                <a:gd name="T10" fmla="*/ 47 w 257"/>
                <a:gd name="T11" fmla="*/ 35 h 291"/>
                <a:gd name="T12" fmla="*/ 42 w 257"/>
                <a:gd name="T13" fmla="*/ 35 h 291"/>
                <a:gd name="T14" fmla="*/ 39 w 257"/>
                <a:gd name="T15" fmla="*/ 34 h 291"/>
                <a:gd name="T16" fmla="*/ 34 w 257"/>
                <a:gd name="T17" fmla="*/ 34 h 291"/>
                <a:gd name="T18" fmla="*/ 31 w 257"/>
                <a:gd name="T19" fmla="*/ 33 h 291"/>
                <a:gd name="T20" fmla="*/ 25 w 257"/>
                <a:gd name="T21" fmla="*/ 32 h 291"/>
                <a:gd name="T22" fmla="*/ 22 w 257"/>
                <a:gd name="T23" fmla="*/ 32 h 291"/>
                <a:gd name="T24" fmla="*/ 16 w 257"/>
                <a:gd name="T25" fmla="*/ 32 h 291"/>
                <a:gd name="T26" fmla="*/ 12 w 257"/>
                <a:gd name="T27" fmla="*/ 32 h 291"/>
                <a:gd name="T28" fmla="*/ 6 w 257"/>
                <a:gd name="T29" fmla="*/ 31 h 291"/>
                <a:gd name="T30" fmla="*/ 0 w 257"/>
                <a:gd name="T31" fmla="*/ 30 h 291"/>
                <a:gd name="T32" fmla="*/ 22 w 257"/>
                <a:gd name="T33" fmla="*/ 6 h 291"/>
                <a:gd name="T34" fmla="*/ 22 w 257"/>
                <a:gd name="T35" fmla="*/ 6 h 291"/>
                <a:gd name="T36" fmla="*/ 0 w 257"/>
                <a:gd name="T37" fmla="*/ 0 h 291"/>
                <a:gd name="T38" fmla="*/ 257 w 257"/>
                <a:gd name="T39" fmla="*/ 291 h 2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57" h="291">
                  <a:moveTo>
                    <a:pt x="65" y="47"/>
                  </a:moveTo>
                  <a:lnTo>
                    <a:pt x="191" y="0"/>
                  </a:lnTo>
                  <a:lnTo>
                    <a:pt x="257" y="102"/>
                  </a:lnTo>
                  <a:lnTo>
                    <a:pt x="166" y="291"/>
                  </a:lnTo>
                  <a:lnTo>
                    <a:pt x="153" y="287"/>
                  </a:lnTo>
                  <a:lnTo>
                    <a:pt x="138" y="283"/>
                  </a:lnTo>
                  <a:lnTo>
                    <a:pt x="125" y="278"/>
                  </a:lnTo>
                  <a:lnTo>
                    <a:pt x="114" y="274"/>
                  </a:lnTo>
                  <a:lnTo>
                    <a:pt x="101" y="270"/>
                  </a:lnTo>
                  <a:lnTo>
                    <a:pt x="89" y="265"/>
                  </a:lnTo>
                  <a:lnTo>
                    <a:pt x="76" y="261"/>
                  </a:lnTo>
                  <a:lnTo>
                    <a:pt x="64" y="258"/>
                  </a:lnTo>
                  <a:lnTo>
                    <a:pt x="49" y="254"/>
                  </a:lnTo>
                  <a:lnTo>
                    <a:pt x="35" y="251"/>
                  </a:lnTo>
                  <a:lnTo>
                    <a:pt x="19" y="248"/>
                  </a:lnTo>
                  <a:lnTo>
                    <a:pt x="0" y="244"/>
                  </a:lnTo>
                  <a:lnTo>
                    <a:pt x="65" y="47"/>
                  </a:lnTo>
                  <a:close/>
                </a:path>
              </a:pathLst>
            </a:custGeom>
            <a:solidFill>
              <a:srgbClr val="00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60" name="Freeform 13"/>
            <xdr:cNvSpPr>
              <a:spLocks noChangeArrowheads="1"/>
            </xdr:cNvSpPr>
          </xdr:nvSpPr>
          <xdr:spPr bwMode="auto">
            <a:xfrm>
              <a:off x="638" y="107"/>
              <a:ext cx="202" cy="188"/>
            </a:xfrm>
            <a:custGeom>
              <a:avLst/>
              <a:gdLst>
                <a:gd name="T0" fmla="*/ 22 w 257"/>
                <a:gd name="T1" fmla="*/ 6 h 291"/>
                <a:gd name="T2" fmla="*/ 65 w 257"/>
                <a:gd name="T3" fmla="*/ 0 h 291"/>
                <a:gd name="T4" fmla="*/ 88 w 257"/>
                <a:gd name="T5" fmla="*/ 13 h 291"/>
                <a:gd name="T6" fmla="*/ 56 w 257"/>
                <a:gd name="T7" fmla="*/ 36 h 291"/>
                <a:gd name="T8" fmla="*/ 52 w 257"/>
                <a:gd name="T9" fmla="*/ 36 h 291"/>
                <a:gd name="T10" fmla="*/ 47 w 257"/>
                <a:gd name="T11" fmla="*/ 35 h 291"/>
                <a:gd name="T12" fmla="*/ 42 w 257"/>
                <a:gd name="T13" fmla="*/ 35 h 291"/>
                <a:gd name="T14" fmla="*/ 39 w 257"/>
                <a:gd name="T15" fmla="*/ 34 h 291"/>
                <a:gd name="T16" fmla="*/ 34 w 257"/>
                <a:gd name="T17" fmla="*/ 34 h 291"/>
                <a:gd name="T18" fmla="*/ 31 w 257"/>
                <a:gd name="T19" fmla="*/ 33 h 291"/>
                <a:gd name="T20" fmla="*/ 25 w 257"/>
                <a:gd name="T21" fmla="*/ 32 h 291"/>
                <a:gd name="T22" fmla="*/ 22 w 257"/>
                <a:gd name="T23" fmla="*/ 32 h 291"/>
                <a:gd name="T24" fmla="*/ 16 w 257"/>
                <a:gd name="T25" fmla="*/ 32 h 291"/>
                <a:gd name="T26" fmla="*/ 12 w 257"/>
                <a:gd name="T27" fmla="*/ 32 h 291"/>
                <a:gd name="T28" fmla="*/ 6 w 257"/>
                <a:gd name="T29" fmla="*/ 31 h 291"/>
                <a:gd name="T30" fmla="*/ 0 w 257"/>
                <a:gd name="T31" fmla="*/ 30 h 291"/>
                <a:gd name="T32" fmla="*/ 22 w 257"/>
                <a:gd name="T33" fmla="*/ 6 h 291"/>
                <a:gd name="T34" fmla="*/ 22 w 257"/>
                <a:gd name="T35" fmla="*/ 6 h 291"/>
                <a:gd name="T36" fmla="*/ 0 w 257"/>
                <a:gd name="T37" fmla="*/ 0 h 291"/>
                <a:gd name="T38" fmla="*/ 257 w 257"/>
                <a:gd name="T39" fmla="*/ 291 h 2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57" h="291">
                  <a:moveTo>
                    <a:pt x="65" y="47"/>
                  </a:moveTo>
                  <a:lnTo>
                    <a:pt x="191" y="0"/>
                  </a:lnTo>
                  <a:lnTo>
                    <a:pt x="257" y="102"/>
                  </a:lnTo>
                  <a:lnTo>
                    <a:pt x="166" y="291"/>
                  </a:lnTo>
                  <a:lnTo>
                    <a:pt x="153" y="287"/>
                  </a:lnTo>
                  <a:lnTo>
                    <a:pt x="138" y="283"/>
                  </a:lnTo>
                  <a:lnTo>
                    <a:pt x="125" y="278"/>
                  </a:lnTo>
                  <a:lnTo>
                    <a:pt x="114" y="274"/>
                  </a:lnTo>
                  <a:lnTo>
                    <a:pt x="101" y="270"/>
                  </a:lnTo>
                  <a:lnTo>
                    <a:pt x="89" y="265"/>
                  </a:lnTo>
                  <a:lnTo>
                    <a:pt x="76" y="261"/>
                  </a:lnTo>
                  <a:lnTo>
                    <a:pt x="64" y="258"/>
                  </a:lnTo>
                  <a:lnTo>
                    <a:pt x="49" y="254"/>
                  </a:lnTo>
                  <a:lnTo>
                    <a:pt x="35" y="251"/>
                  </a:lnTo>
                  <a:lnTo>
                    <a:pt x="19" y="248"/>
                  </a:lnTo>
                  <a:lnTo>
                    <a:pt x="0" y="244"/>
                  </a:lnTo>
                  <a:lnTo>
                    <a:pt x="65" y="47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61" name="Freeform 14"/>
            <xdr:cNvSpPr>
              <a:spLocks noChangeArrowheads="1"/>
            </xdr:cNvSpPr>
          </xdr:nvSpPr>
          <xdr:spPr bwMode="auto">
            <a:xfrm>
              <a:off x="693" y="104"/>
              <a:ext cx="150" cy="192"/>
            </a:xfrm>
            <a:custGeom>
              <a:avLst/>
              <a:gdLst>
                <a:gd name="T0" fmla="*/ 0 w 194"/>
                <a:gd name="T1" fmla="*/ 6 h 295"/>
                <a:gd name="T2" fmla="*/ 0 w 194"/>
                <a:gd name="T3" fmla="*/ 7 h 295"/>
                <a:gd name="T4" fmla="*/ 42 w 194"/>
                <a:gd name="T5" fmla="*/ 1 h 295"/>
                <a:gd name="T6" fmla="*/ 64 w 194"/>
                <a:gd name="T7" fmla="*/ 13 h 295"/>
                <a:gd name="T8" fmla="*/ 33 w 194"/>
                <a:gd name="T9" fmla="*/ 37 h 295"/>
                <a:gd name="T10" fmla="*/ 35 w 194"/>
                <a:gd name="T11" fmla="*/ 37 h 295"/>
                <a:gd name="T12" fmla="*/ 65 w 194"/>
                <a:gd name="T13" fmla="*/ 13 h 295"/>
                <a:gd name="T14" fmla="*/ 42 w 194"/>
                <a:gd name="T15" fmla="*/ 0 h 295"/>
                <a:gd name="T16" fmla="*/ 0 w 194"/>
                <a:gd name="T17" fmla="*/ 6 h 295"/>
                <a:gd name="T18" fmla="*/ 0 w 194"/>
                <a:gd name="T19" fmla="*/ 0 h 295"/>
                <a:gd name="T20" fmla="*/ 194 w 194"/>
                <a:gd name="T21" fmla="*/ 295 h 2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T18" t="T19" r="T20" b="T21"/>
              <a:pathLst>
                <a:path w="194" h="295">
                  <a:moveTo>
                    <a:pt x="0" y="47"/>
                  </a:moveTo>
                  <a:lnTo>
                    <a:pt x="0" y="50"/>
                  </a:lnTo>
                  <a:lnTo>
                    <a:pt x="126" y="3"/>
                  </a:lnTo>
                  <a:lnTo>
                    <a:pt x="191" y="105"/>
                  </a:lnTo>
                  <a:lnTo>
                    <a:pt x="99" y="292"/>
                  </a:lnTo>
                  <a:lnTo>
                    <a:pt x="102" y="295"/>
                  </a:lnTo>
                  <a:lnTo>
                    <a:pt x="194" y="102"/>
                  </a:lnTo>
                  <a:lnTo>
                    <a:pt x="126" y="0"/>
                  </a:lnTo>
                  <a:lnTo>
                    <a:pt x="0" y="47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62" name="Freeform 15"/>
            <xdr:cNvSpPr>
              <a:spLocks noChangeArrowheads="1"/>
            </xdr:cNvSpPr>
          </xdr:nvSpPr>
          <xdr:spPr bwMode="auto">
            <a:xfrm>
              <a:off x="638" y="138"/>
              <a:ext cx="128" cy="158"/>
            </a:xfrm>
            <a:custGeom>
              <a:avLst/>
              <a:gdLst>
                <a:gd name="T0" fmla="*/ 55 w 168"/>
                <a:gd name="T1" fmla="*/ 30 h 248"/>
                <a:gd name="T2" fmla="*/ 51 w 168"/>
                <a:gd name="T3" fmla="*/ 30 h 248"/>
                <a:gd name="T4" fmla="*/ 47 w 168"/>
                <a:gd name="T5" fmla="*/ 29 h 248"/>
                <a:gd name="T6" fmla="*/ 42 w 168"/>
                <a:gd name="T7" fmla="*/ 28 h 248"/>
                <a:gd name="T8" fmla="*/ 38 w 168"/>
                <a:gd name="T9" fmla="*/ 28 h 248"/>
                <a:gd name="T10" fmla="*/ 35 w 168"/>
                <a:gd name="T11" fmla="*/ 28 h 248"/>
                <a:gd name="T12" fmla="*/ 31 w 168"/>
                <a:gd name="T13" fmla="*/ 27 h 248"/>
                <a:gd name="T14" fmla="*/ 26 w 168"/>
                <a:gd name="T15" fmla="*/ 26 h 248"/>
                <a:gd name="T16" fmla="*/ 22 w 168"/>
                <a:gd name="T17" fmla="*/ 26 h 248"/>
                <a:gd name="T18" fmla="*/ 17 w 168"/>
                <a:gd name="T19" fmla="*/ 25 h 248"/>
                <a:gd name="T20" fmla="*/ 11 w 168"/>
                <a:gd name="T21" fmla="*/ 25 h 248"/>
                <a:gd name="T22" fmla="*/ 6 w 168"/>
                <a:gd name="T23" fmla="*/ 24 h 248"/>
                <a:gd name="T24" fmla="*/ 2 w 168"/>
                <a:gd name="T25" fmla="*/ 24 h 248"/>
                <a:gd name="T26" fmla="*/ 22 w 168"/>
                <a:gd name="T27" fmla="*/ 1 h 248"/>
                <a:gd name="T28" fmla="*/ 22 w 168"/>
                <a:gd name="T29" fmla="*/ 0 h 248"/>
                <a:gd name="T30" fmla="*/ 22 w 168"/>
                <a:gd name="T31" fmla="*/ 1 h 248"/>
                <a:gd name="T32" fmla="*/ 0 w 168"/>
                <a:gd name="T33" fmla="*/ 24 h 248"/>
                <a:gd name="T34" fmla="*/ 6 w 168"/>
                <a:gd name="T35" fmla="*/ 25 h 248"/>
                <a:gd name="T36" fmla="*/ 11 w 168"/>
                <a:gd name="T37" fmla="*/ 25 h 248"/>
                <a:gd name="T38" fmla="*/ 17 w 168"/>
                <a:gd name="T39" fmla="*/ 26 h 248"/>
                <a:gd name="T40" fmla="*/ 22 w 168"/>
                <a:gd name="T41" fmla="*/ 26 h 248"/>
                <a:gd name="T42" fmla="*/ 26 w 168"/>
                <a:gd name="T43" fmla="*/ 27 h 248"/>
                <a:gd name="T44" fmla="*/ 31 w 168"/>
                <a:gd name="T45" fmla="*/ 27 h 248"/>
                <a:gd name="T46" fmla="*/ 35 w 168"/>
                <a:gd name="T47" fmla="*/ 28 h 248"/>
                <a:gd name="T48" fmla="*/ 38 w 168"/>
                <a:gd name="T49" fmla="*/ 28 h 248"/>
                <a:gd name="T50" fmla="*/ 42 w 168"/>
                <a:gd name="T51" fmla="*/ 28 h 248"/>
                <a:gd name="T52" fmla="*/ 47 w 168"/>
                <a:gd name="T53" fmla="*/ 30 h 248"/>
                <a:gd name="T54" fmla="*/ 51 w 168"/>
                <a:gd name="T55" fmla="*/ 30 h 248"/>
                <a:gd name="T56" fmla="*/ 56 w 168"/>
                <a:gd name="T57" fmla="*/ 30 h 248"/>
                <a:gd name="T58" fmla="*/ 55 w 168"/>
                <a:gd name="T59" fmla="*/ 30 h 248"/>
                <a:gd name="T60" fmla="*/ 0 w 168"/>
                <a:gd name="T61" fmla="*/ 0 h 248"/>
                <a:gd name="T62" fmla="*/ 168 w 168"/>
                <a:gd name="T63" fmla="*/ 248 h 24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T60" t="T61" r="T62" b="T63"/>
              <a:pathLst>
                <a:path w="168" h="248">
                  <a:moveTo>
                    <a:pt x="165" y="245"/>
                  </a:moveTo>
                  <a:lnTo>
                    <a:pt x="154" y="240"/>
                  </a:lnTo>
                  <a:lnTo>
                    <a:pt x="139" y="236"/>
                  </a:lnTo>
                  <a:lnTo>
                    <a:pt x="126" y="232"/>
                  </a:lnTo>
                  <a:lnTo>
                    <a:pt x="115" y="227"/>
                  </a:lnTo>
                  <a:lnTo>
                    <a:pt x="102" y="223"/>
                  </a:lnTo>
                  <a:lnTo>
                    <a:pt x="90" y="219"/>
                  </a:lnTo>
                  <a:lnTo>
                    <a:pt x="77" y="215"/>
                  </a:lnTo>
                  <a:lnTo>
                    <a:pt x="65" y="212"/>
                  </a:lnTo>
                  <a:lnTo>
                    <a:pt x="50" y="207"/>
                  </a:lnTo>
                  <a:lnTo>
                    <a:pt x="36" y="204"/>
                  </a:lnTo>
                  <a:lnTo>
                    <a:pt x="20" y="202"/>
                  </a:lnTo>
                  <a:lnTo>
                    <a:pt x="3" y="197"/>
                  </a:lnTo>
                  <a:lnTo>
                    <a:pt x="67" y="2"/>
                  </a:lnTo>
                  <a:lnTo>
                    <a:pt x="66" y="0"/>
                  </a:lnTo>
                  <a:lnTo>
                    <a:pt x="65" y="2"/>
                  </a:lnTo>
                  <a:lnTo>
                    <a:pt x="0" y="200"/>
                  </a:lnTo>
                  <a:lnTo>
                    <a:pt x="20" y="204"/>
                  </a:lnTo>
                  <a:lnTo>
                    <a:pt x="36" y="207"/>
                  </a:lnTo>
                  <a:lnTo>
                    <a:pt x="50" y="210"/>
                  </a:lnTo>
                  <a:lnTo>
                    <a:pt x="65" y="215"/>
                  </a:lnTo>
                  <a:lnTo>
                    <a:pt x="77" y="217"/>
                  </a:lnTo>
                  <a:lnTo>
                    <a:pt x="90" y="222"/>
                  </a:lnTo>
                  <a:lnTo>
                    <a:pt x="102" y="226"/>
                  </a:lnTo>
                  <a:lnTo>
                    <a:pt x="115" y="230"/>
                  </a:lnTo>
                  <a:lnTo>
                    <a:pt x="126" y="235"/>
                  </a:lnTo>
                  <a:lnTo>
                    <a:pt x="139" y="239"/>
                  </a:lnTo>
                  <a:lnTo>
                    <a:pt x="154" y="243"/>
                  </a:lnTo>
                  <a:lnTo>
                    <a:pt x="168" y="248"/>
                  </a:lnTo>
                  <a:lnTo>
                    <a:pt x="165" y="245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63" name="Freeform 16"/>
            <xdr:cNvSpPr>
              <a:spLocks noChangeArrowheads="1"/>
            </xdr:cNvSpPr>
          </xdr:nvSpPr>
          <xdr:spPr bwMode="auto">
            <a:xfrm>
              <a:off x="735" y="135"/>
              <a:ext cx="76" cy="42"/>
            </a:xfrm>
            <a:custGeom>
              <a:avLst/>
              <a:gdLst>
                <a:gd name="T0" fmla="*/ 22 w 96"/>
                <a:gd name="T1" fmla="*/ 0 h 80"/>
                <a:gd name="T2" fmla="*/ 14 w 96"/>
                <a:gd name="T3" fmla="*/ 2 h 80"/>
                <a:gd name="T4" fmla="*/ 6 w 96"/>
                <a:gd name="T5" fmla="*/ 1 h 80"/>
                <a:gd name="T6" fmla="*/ 7 w 96"/>
                <a:gd name="T7" fmla="*/ 4 h 80"/>
                <a:gd name="T8" fmla="*/ 0 w 96"/>
                <a:gd name="T9" fmla="*/ 6 h 80"/>
                <a:gd name="T10" fmla="*/ 9 w 96"/>
                <a:gd name="T11" fmla="*/ 7 h 80"/>
                <a:gd name="T12" fmla="*/ 11 w 96"/>
                <a:gd name="T13" fmla="*/ 9 h 80"/>
                <a:gd name="T14" fmla="*/ 17 w 96"/>
                <a:gd name="T15" fmla="*/ 8 h 80"/>
                <a:gd name="T16" fmla="*/ 26 w 96"/>
                <a:gd name="T17" fmla="*/ 8 h 80"/>
                <a:gd name="T18" fmla="*/ 24 w 96"/>
                <a:gd name="T19" fmla="*/ 5 h 80"/>
                <a:gd name="T20" fmla="*/ 32 w 96"/>
                <a:gd name="T21" fmla="*/ 3 h 80"/>
                <a:gd name="T22" fmla="*/ 22 w 96"/>
                <a:gd name="T23" fmla="*/ 3 h 80"/>
                <a:gd name="T24" fmla="*/ 22 w 96"/>
                <a:gd name="T25" fmla="*/ 0 h 80"/>
                <a:gd name="T26" fmla="*/ 22 w 96"/>
                <a:gd name="T27" fmla="*/ 0 h 80"/>
                <a:gd name="T28" fmla="*/ 0 w 96"/>
                <a:gd name="T29" fmla="*/ 0 h 80"/>
                <a:gd name="T30" fmla="*/ 96 w 96"/>
                <a:gd name="T31" fmla="*/ 80 h 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T28" t="T29" r="T30" b="T31"/>
              <a:pathLst>
                <a:path w="96" h="80">
                  <a:moveTo>
                    <a:pt x="66" y="0"/>
                  </a:moveTo>
                  <a:lnTo>
                    <a:pt x="43" y="17"/>
                  </a:lnTo>
                  <a:lnTo>
                    <a:pt x="17" y="10"/>
                  </a:lnTo>
                  <a:lnTo>
                    <a:pt x="21" y="33"/>
                  </a:lnTo>
                  <a:lnTo>
                    <a:pt x="0" y="50"/>
                  </a:lnTo>
                  <a:lnTo>
                    <a:pt x="27" y="57"/>
                  </a:lnTo>
                  <a:lnTo>
                    <a:pt x="33" y="80"/>
                  </a:lnTo>
                  <a:lnTo>
                    <a:pt x="51" y="64"/>
                  </a:lnTo>
                  <a:lnTo>
                    <a:pt x="77" y="73"/>
                  </a:lnTo>
                  <a:lnTo>
                    <a:pt x="73" y="47"/>
                  </a:lnTo>
                  <a:lnTo>
                    <a:pt x="96" y="30"/>
                  </a:lnTo>
                  <a:lnTo>
                    <a:pt x="69" y="24"/>
                  </a:lnTo>
                  <a:lnTo>
                    <a:pt x="66" y="0"/>
                  </a:lnTo>
                  <a:close/>
                </a:path>
              </a:pathLst>
            </a:custGeom>
            <a:solidFill>
              <a:srgbClr val="FFF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64" name="Freeform 17"/>
            <xdr:cNvSpPr>
              <a:spLocks noChangeArrowheads="1"/>
            </xdr:cNvSpPr>
          </xdr:nvSpPr>
          <xdr:spPr bwMode="auto">
            <a:xfrm>
              <a:off x="344" y="67"/>
              <a:ext cx="166" cy="182"/>
            </a:xfrm>
            <a:custGeom>
              <a:avLst/>
              <a:gdLst>
                <a:gd name="T0" fmla="*/ 0 w 213"/>
                <a:gd name="T1" fmla="*/ 10 h 280"/>
                <a:gd name="T2" fmla="*/ 36 w 213"/>
                <a:gd name="T3" fmla="*/ 0 h 280"/>
                <a:gd name="T4" fmla="*/ 73 w 213"/>
                <a:gd name="T5" fmla="*/ 9 h 280"/>
                <a:gd name="T6" fmla="*/ 67 w 213"/>
                <a:gd name="T7" fmla="*/ 36 h 280"/>
                <a:gd name="T8" fmla="*/ 62 w 213"/>
                <a:gd name="T9" fmla="*/ 36 h 280"/>
                <a:gd name="T10" fmla="*/ 58 w 213"/>
                <a:gd name="T11" fmla="*/ 36 h 280"/>
                <a:gd name="T12" fmla="*/ 52 w 213"/>
                <a:gd name="T13" fmla="*/ 35 h 280"/>
                <a:gd name="T14" fmla="*/ 48 w 213"/>
                <a:gd name="T15" fmla="*/ 35 h 280"/>
                <a:gd name="T16" fmla="*/ 44 w 213"/>
                <a:gd name="T17" fmla="*/ 35 h 280"/>
                <a:gd name="T18" fmla="*/ 39 w 213"/>
                <a:gd name="T19" fmla="*/ 35 h 280"/>
                <a:gd name="T20" fmla="*/ 35 w 213"/>
                <a:gd name="T21" fmla="*/ 35 h 280"/>
                <a:gd name="T22" fmla="*/ 29 w 213"/>
                <a:gd name="T23" fmla="*/ 35 h 280"/>
                <a:gd name="T24" fmla="*/ 25 w 213"/>
                <a:gd name="T25" fmla="*/ 35 h 280"/>
                <a:gd name="T26" fmla="*/ 19 w 213"/>
                <a:gd name="T27" fmla="*/ 36 h 280"/>
                <a:gd name="T28" fmla="*/ 14 w 213"/>
                <a:gd name="T29" fmla="*/ 36 h 280"/>
                <a:gd name="T30" fmla="*/ 8 w 213"/>
                <a:gd name="T31" fmla="*/ 36 h 280"/>
                <a:gd name="T32" fmla="*/ 0 w 213"/>
                <a:gd name="T33" fmla="*/ 10 h 280"/>
                <a:gd name="T34" fmla="*/ 0 w 213"/>
                <a:gd name="T35" fmla="*/ 10 h 280"/>
                <a:gd name="T36" fmla="*/ 0 w 213"/>
                <a:gd name="T37" fmla="*/ 0 h 280"/>
                <a:gd name="T38" fmla="*/ 213 w 213"/>
                <a:gd name="T39" fmla="*/ 280 h 2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13" h="280">
                  <a:moveTo>
                    <a:pt x="0" y="79"/>
                  </a:moveTo>
                  <a:lnTo>
                    <a:pt x="104" y="0"/>
                  </a:lnTo>
                  <a:lnTo>
                    <a:pt x="213" y="73"/>
                  </a:lnTo>
                  <a:lnTo>
                    <a:pt x="196" y="279"/>
                  </a:lnTo>
                  <a:lnTo>
                    <a:pt x="181" y="279"/>
                  </a:lnTo>
                  <a:lnTo>
                    <a:pt x="168" y="279"/>
                  </a:lnTo>
                  <a:lnTo>
                    <a:pt x="154" y="277"/>
                  </a:lnTo>
                  <a:lnTo>
                    <a:pt x="141" y="277"/>
                  </a:lnTo>
                  <a:lnTo>
                    <a:pt x="128" y="277"/>
                  </a:lnTo>
                  <a:lnTo>
                    <a:pt x="114" y="277"/>
                  </a:lnTo>
                  <a:lnTo>
                    <a:pt x="101" y="277"/>
                  </a:lnTo>
                  <a:lnTo>
                    <a:pt x="86" y="277"/>
                  </a:lnTo>
                  <a:lnTo>
                    <a:pt x="72" y="277"/>
                  </a:lnTo>
                  <a:lnTo>
                    <a:pt x="56" y="279"/>
                  </a:lnTo>
                  <a:lnTo>
                    <a:pt x="40" y="280"/>
                  </a:lnTo>
                  <a:lnTo>
                    <a:pt x="22" y="280"/>
                  </a:lnTo>
                  <a:lnTo>
                    <a:pt x="0" y="79"/>
                  </a:lnTo>
                  <a:close/>
                </a:path>
              </a:pathLst>
            </a:custGeom>
            <a:solidFill>
              <a:srgbClr val="00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65" name="Freeform 18"/>
            <xdr:cNvSpPr>
              <a:spLocks noChangeArrowheads="1"/>
            </xdr:cNvSpPr>
          </xdr:nvSpPr>
          <xdr:spPr bwMode="auto">
            <a:xfrm>
              <a:off x="344" y="67"/>
              <a:ext cx="166" cy="182"/>
            </a:xfrm>
            <a:custGeom>
              <a:avLst/>
              <a:gdLst>
                <a:gd name="T0" fmla="*/ 0 w 213"/>
                <a:gd name="T1" fmla="*/ 10 h 280"/>
                <a:gd name="T2" fmla="*/ 36 w 213"/>
                <a:gd name="T3" fmla="*/ 0 h 280"/>
                <a:gd name="T4" fmla="*/ 73 w 213"/>
                <a:gd name="T5" fmla="*/ 9 h 280"/>
                <a:gd name="T6" fmla="*/ 67 w 213"/>
                <a:gd name="T7" fmla="*/ 36 h 280"/>
                <a:gd name="T8" fmla="*/ 62 w 213"/>
                <a:gd name="T9" fmla="*/ 36 h 280"/>
                <a:gd name="T10" fmla="*/ 58 w 213"/>
                <a:gd name="T11" fmla="*/ 36 h 280"/>
                <a:gd name="T12" fmla="*/ 52 w 213"/>
                <a:gd name="T13" fmla="*/ 35 h 280"/>
                <a:gd name="T14" fmla="*/ 48 w 213"/>
                <a:gd name="T15" fmla="*/ 35 h 280"/>
                <a:gd name="T16" fmla="*/ 44 w 213"/>
                <a:gd name="T17" fmla="*/ 35 h 280"/>
                <a:gd name="T18" fmla="*/ 39 w 213"/>
                <a:gd name="T19" fmla="*/ 35 h 280"/>
                <a:gd name="T20" fmla="*/ 35 w 213"/>
                <a:gd name="T21" fmla="*/ 35 h 280"/>
                <a:gd name="T22" fmla="*/ 29 w 213"/>
                <a:gd name="T23" fmla="*/ 35 h 280"/>
                <a:gd name="T24" fmla="*/ 25 w 213"/>
                <a:gd name="T25" fmla="*/ 35 h 280"/>
                <a:gd name="T26" fmla="*/ 19 w 213"/>
                <a:gd name="T27" fmla="*/ 36 h 280"/>
                <a:gd name="T28" fmla="*/ 14 w 213"/>
                <a:gd name="T29" fmla="*/ 36 h 280"/>
                <a:gd name="T30" fmla="*/ 8 w 213"/>
                <a:gd name="T31" fmla="*/ 36 h 280"/>
                <a:gd name="T32" fmla="*/ 0 w 213"/>
                <a:gd name="T33" fmla="*/ 10 h 280"/>
                <a:gd name="T34" fmla="*/ 0 w 213"/>
                <a:gd name="T35" fmla="*/ 10 h 280"/>
                <a:gd name="T36" fmla="*/ 0 w 213"/>
                <a:gd name="T37" fmla="*/ 0 h 280"/>
                <a:gd name="T38" fmla="*/ 213 w 213"/>
                <a:gd name="T39" fmla="*/ 280 h 2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13" h="280">
                  <a:moveTo>
                    <a:pt x="0" y="79"/>
                  </a:moveTo>
                  <a:lnTo>
                    <a:pt x="104" y="0"/>
                  </a:lnTo>
                  <a:lnTo>
                    <a:pt x="213" y="73"/>
                  </a:lnTo>
                  <a:lnTo>
                    <a:pt x="196" y="279"/>
                  </a:lnTo>
                  <a:lnTo>
                    <a:pt x="181" y="279"/>
                  </a:lnTo>
                  <a:lnTo>
                    <a:pt x="168" y="279"/>
                  </a:lnTo>
                  <a:lnTo>
                    <a:pt x="154" y="277"/>
                  </a:lnTo>
                  <a:lnTo>
                    <a:pt x="141" y="277"/>
                  </a:lnTo>
                  <a:lnTo>
                    <a:pt x="128" y="277"/>
                  </a:lnTo>
                  <a:lnTo>
                    <a:pt x="114" y="277"/>
                  </a:lnTo>
                  <a:lnTo>
                    <a:pt x="101" y="277"/>
                  </a:lnTo>
                  <a:lnTo>
                    <a:pt x="86" y="277"/>
                  </a:lnTo>
                  <a:lnTo>
                    <a:pt x="72" y="277"/>
                  </a:lnTo>
                  <a:lnTo>
                    <a:pt x="56" y="279"/>
                  </a:lnTo>
                  <a:lnTo>
                    <a:pt x="40" y="280"/>
                  </a:lnTo>
                  <a:lnTo>
                    <a:pt x="22" y="280"/>
                  </a:lnTo>
                  <a:lnTo>
                    <a:pt x="0" y="79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66" name="Freeform 19"/>
            <xdr:cNvSpPr>
              <a:spLocks noChangeArrowheads="1"/>
            </xdr:cNvSpPr>
          </xdr:nvSpPr>
          <xdr:spPr bwMode="auto">
            <a:xfrm>
              <a:off x="342" y="66"/>
              <a:ext cx="168" cy="186"/>
            </a:xfrm>
            <a:custGeom>
              <a:avLst/>
              <a:gdLst>
                <a:gd name="T0" fmla="*/ 0 w 215"/>
                <a:gd name="T1" fmla="*/ 10 h 281"/>
                <a:gd name="T2" fmla="*/ 2 w 215"/>
                <a:gd name="T3" fmla="*/ 11 h 281"/>
                <a:gd name="T4" fmla="*/ 35 w 215"/>
                <a:gd name="T5" fmla="*/ 1 h 281"/>
                <a:gd name="T6" fmla="*/ 72 w 215"/>
                <a:gd name="T7" fmla="*/ 10 h 281"/>
                <a:gd name="T8" fmla="*/ 65 w 215"/>
                <a:gd name="T9" fmla="*/ 35 h 281"/>
                <a:gd name="T10" fmla="*/ 67 w 215"/>
                <a:gd name="T11" fmla="*/ 36 h 281"/>
                <a:gd name="T12" fmla="*/ 72 w 215"/>
                <a:gd name="T13" fmla="*/ 9 h 281"/>
                <a:gd name="T14" fmla="*/ 35 w 215"/>
                <a:gd name="T15" fmla="*/ 0 h 281"/>
                <a:gd name="T16" fmla="*/ 0 w 215"/>
                <a:gd name="T17" fmla="*/ 10 h 281"/>
                <a:gd name="T18" fmla="*/ 0 w 215"/>
                <a:gd name="T19" fmla="*/ 0 h 281"/>
                <a:gd name="T20" fmla="*/ 215 w 215"/>
                <a:gd name="T21" fmla="*/ 281 h 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T18" t="T19" r="T20" b="T21"/>
              <a:pathLst>
                <a:path w="215" h="281">
                  <a:moveTo>
                    <a:pt x="0" y="79"/>
                  </a:moveTo>
                  <a:lnTo>
                    <a:pt x="3" y="81"/>
                  </a:lnTo>
                  <a:lnTo>
                    <a:pt x="106" y="2"/>
                  </a:lnTo>
                  <a:lnTo>
                    <a:pt x="212" y="76"/>
                  </a:lnTo>
                  <a:lnTo>
                    <a:pt x="195" y="277"/>
                  </a:lnTo>
                  <a:lnTo>
                    <a:pt x="198" y="281"/>
                  </a:lnTo>
                  <a:lnTo>
                    <a:pt x="215" y="73"/>
                  </a:lnTo>
                  <a:lnTo>
                    <a:pt x="103" y="0"/>
                  </a:lnTo>
                  <a:lnTo>
                    <a:pt x="0" y="79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67" name="Freeform 21"/>
            <xdr:cNvSpPr>
              <a:spLocks noChangeArrowheads="1"/>
            </xdr:cNvSpPr>
          </xdr:nvSpPr>
          <xdr:spPr bwMode="auto">
            <a:xfrm>
              <a:off x="342" y="121"/>
              <a:ext cx="117" cy="131"/>
            </a:xfrm>
            <a:custGeom>
              <a:avLst/>
              <a:gdLst>
                <a:gd name="T0" fmla="*/ 50 w 155"/>
                <a:gd name="T1" fmla="*/ 25 h 203"/>
                <a:gd name="T2" fmla="*/ 46 w 155"/>
                <a:gd name="T3" fmla="*/ 24 h 203"/>
                <a:gd name="T4" fmla="*/ 30 w 155"/>
                <a:gd name="T5" fmla="*/ 24 h 203"/>
                <a:gd name="T6" fmla="*/ 14 w 155"/>
                <a:gd name="T7" fmla="*/ 25 h 203"/>
                <a:gd name="T8" fmla="*/ 7 w 155"/>
                <a:gd name="T9" fmla="*/ 25 h 203"/>
                <a:gd name="T10" fmla="*/ 2 w 155"/>
                <a:gd name="T11" fmla="*/ 1 h 203"/>
                <a:gd name="T12" fmla="*/ 0 w 155"/>
                <a:gd name="T13" fmla="*/ 0 h 203"/>
                <a:gd name="T14" fmla="*/ 0 w 155"/>
                <a:gd name="T15" fmla="*/ 1 h 203"/>
                <a:gd name="T16" fmla="*/ 7 w 155"/>
                <a:gd name="T17" fmla="*/ 25 h 203"/>
                <a:gd name="T18" fmla="*/ 14 w 155"/>
                <a:gd name="T19" fmla="*/ 25 h 203"/>
                <a:gd name="T20" fmla="*/ 19 w 155"/>
                <a:gd name="T21" fmla="*/ 25 h 203"/>
                <a:gd name="T22" fmla="*/ 50 w 155"/>
                <a:gd name="T23" fmla="*/ 25 h 203"/>
                <a:gd name="T24" fmla="*/ 50 w 155"/>
                <a:gd name="T25" fmla="*/ 25 h 203"/>
                <a:gd name="T26" fmla="*/ 50 w 155"/>
                <a:gd name="T27" fmla="*/ 25 h 203"/>
                <a:gd name="T28" fmla="*/ 0 w 155"/>
                <a:gd name="T29" fmla="*/ 0 h 203"/>
                <a:gd name="T30" fmla="*/ 155 w 155"/>
                <a:gd name="T31" fmla="*/ 203 h 2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T28" t="T29" r="T30" b="T31"/>
              <a:pathLst>
                <a:path w="155" h="203">
                  <a:moveTo>
                    <a:pt x="155" y="198"/>
                  </a:moveTo>
                  <a:lnTo>
                    <a:pt x="141" y="196"/>
                  </a:lnTo>
                  <a:lnTo>
                    <a:pt x="89" y="196"/>
                  </a:lnTo>
                  <a:lnTo>
                    <a:pt x="41" y="201"/>
                  </a:lnTo>
                  <a:lnTo>
                    <a:pt x="23" y="201"/>
                  </a:lnTo>
                  <a:lnTo>
                    <a:pt x="3" y="1"/>
                  </a:lnTo>
                  <a:lnTo>
                    <a:pt x="0" y="0"/>
                  </a:lnTo>
                  <a:lnTo>
                    <a:pt x="0" y="1"/>
                  </a:lnTo>
                  <a:lnTo>
                    <a:pt x="23" y="203"/>
                  </a:lnTo>
                  <a:lnTo>
                    <a:pt x="41" y="203"/>
                  </a:lnTo>
                  <a:lnTo>
                    <a:pt x="59" y="202"/>
                  </a:lnTo>
                  <a:lnTo>
                    <a:pt x="155" y="202"/>
                  </a:lnTo>
                  <a:lnTo>
                    <a:pt x="155" y="199"/>
                  </a:lnTo>
                  <a:lnTo>
                    <a:pt x="155" y="198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68" name="Freeform 22"/>
            <xdr:cNvSpPr>
              <a:spLocks noChangeArrowheads="1"/>
            </xdr:cNvSpPr>
          </xdr:nvSpPr>
          <xdr:spPr bwMode="auto">
            <a:xfrm>
              <a:off x="15" y="107"/>
              <a:ext cx="203" cy="188"/>
            </a:xfrm>
            <a:custGeom>
              <a:avLst/>
              <a:gdLst>
                <a:gd name="T0" fmla="*/ 0 w 252"/>
                <a:gd name="T1" fmla="*/ 14 h 290"/>
                <a:gd name="T2" fmla="*/ 20 w 252"/>
                <a:gd name="T3" fmla="*/ 0 h 290"/>
                <a:gd name="T4" fmla="*/ 64 w 252"/>
                <a:gd name="T5" fmla="*/ 7 h 290"/>
                <a:gd name="T6" fmla="*/ 85 w 252"/>
                <a:gd name="T7" fmla="*/ 32 h 290"/>
                <a:gd name="T8" fmla="*/ 81 w 252"/>
                <a:gd name="T9" fmla="*/ 32 h 290"/>
                <a:gd name="T10" fmla="*/ 77 w 252"/>
                <a:gd name="T11" fmla="*/ 32 h 290"/>
                <a:gd name="T12" fmla="*/ 72 w 252"/>
                <a:gd name="T13" fmla="*/ 33 h 290"/>
                <a:gd name="T14" fmla="*/ 68 w 252"/>
                <a:gd name="T15" fmla="*/ 33 h 290"/>
                <a:gd name="T16" fmla="*/ 64 w 252"/>
                <a:gd name="T17" fmla="*/ 34 h 290"/>
                <a:gd name="T18" fmla="*/ 60 w 252"/>
                <a:gd name="T19" fmla="*/ 34 h 290"/>
                <a:gd name="T20" fmla="*/ 55 w 252"/>
                <a:gd name="T21" fmla="*/ 34 h 290"/>
                <a:gd name="T22" fmla="*/ 51 w 252"/>
                <a:gd name="T23" fmla="*/ 34 h 290"/>
                <a:gd name="T24" fmla="*/ 47 w 252"/>
                <a:gd name="T25" fmla="*/ 36 h 290"/>
                <a:gd name="T26" fmla="*/ 42 w 252"/>
                <a:gd name="T27" fmla="*/ 36 h 290"/>
                <a:gd name="T28" fmla="*/ 39 w 252"/>
                <a:gd name="T29" fmla="*/ 36 h 290"/>
                <a:gd name="T30" fmla="*/ 33 w 252"/>
                <a:gd name="T31" fmla="*/ 37 h 290"/>
                <a:gd name="T32" fmla="*/ 0 w 252"/>
                <a:gd name="T33" fmla="*/ 14 h 290"/>
                <a:gd name="T34" fmla="*/ 0 w 252"/>
                <a:gd name="T35" fmla="*/ 14 h 290"/>
                <a:gd name="T36" fmla="*/ 0 w 252"/>
                <a:gd name="T37" fmla="*/ 0 h 290"/>
                <a:gd name="T38" fmla="*/ 252 w 252"/>
                <a:gd name="T39" fmla="*/ 290 h 2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52" h="290">
                  <a:moveTo>
                    <a:pt x="0" y="112"/>
                  </a:moveTo>
                  <a:lnTo>
                    <a:pt x="61" y="0"/>
                  </a:lnTo>
                  <a:lnTo>
                    <a:pt x="188" y="53"/>
                  </a:lnTo>
                  <a:lnTo>
                    <a:pt x="252" y="248"/>
                  </a:lnTo>
                  <a:lnTo>
                    <a:pt x="239" y="252"/>
                  </a:lnTo>
                  <a:lnTo>
                    <a:pt x="225" y="255"/>
                  </a:lnTo>
                  <a:lnTo>
                    <a:pt x="212" y="258"/>
                  </a:lnTo>
                  <a:lnTo>
                    <a:pt x="199" y="261"/>
                  </a:lnTo>
                  <a:lnTo>
                    <a:pt x="188" y="264"/>
                  </a:lnTo>
                  <a:lnTo>
                    <a:pt x="175" y="267"/>
                  </a:lnTo>
                  <a:lnTo>
                    <a:pt x="163" y="270"/>
                  </a:lnTo>
                  <a:lnTo>
                    <a:pt x="150" y="274"/>
                  </a:lnTo>
                  <a:lnTo>
                    <a:pt x="137" y="278"/>
                  </a:lnTo>
                  <a:lnTo>
                    <a:pt x="125" y="281"/>
                  </a:lnTo>
                  <a:lnTo>
                    <a:pt x="112" y="285"/>
                  </a:lnTo>
                  <a:lnTo>
                    <a:pt x="97" y="290"/>
                  </a:lnTo>
                  <a:lnTo>
                    <a:pt x="0" y="112"/>
                  </a:lnTo>
                  <a:close/>
                </a:path>
              </a:pathLst>
            </a:custGeom>
            <a:solidFill>
              <a:srgbClr val="00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69" name="Freeform 23"/>
            <xdr:cNvSpPr>
              <a:spLocks noChangeArrowheads="1"/>
            </xdr:cNvSpPr>
          </xdr:nvSpPr>
          <xdr:spPr bwMode="auto">
            <a:xfrm>
              <a:off x="15" y="107"/>
              <a:ext cx="203" cy="188"/>
            </a:xfrm>
            <a:custGeom>
              <a:avLst/>
              <a:gdLst>
                <a:gd name="T0" fmla="*/ 0 w 252"/>
                <a:gd name="T1" fmla="*/ 14 h 290"/>
                <a:gd name="T2" fmla="*/ 20 w 252"/>
                <a:gd name="T3" fmla="*/ 0 h 290"/>
                <a:gd name="T4" fmla="*/ 64 w 252"/>
                <a:gd name="T5" fmla="*/ 7 h 290"/>
                <a:gd name="T6" fmla="*/ 85 w 252"/>
                <a:gd name="T7" fmla="*/ 32 h 290"/>
                <a:gd name="T8" fmla="*/ 81 w 252"/>
                <a:gd name="T9" fmla="*/ 32 h 290"/>
                <a:gd name="T10" fmla="*/ 77 w 252"/>
                <a:gd name="T11" fmla="*/ 32 h 290"/>
                <a:gd name="T12" fmla="*/ 72 w 252"/>
                <a:gd name="T13" fmla="*/ 33 h 290"/>
                <a:gd name="T14" fmla="*/ 68 w 252"/>
                <a:gd name="T15" fmla="*/ 33 h 290"/>
                <a:gd name="T16" fmla="*/ 64 w 252"/>
                <a:gd name="T17" fmla="*/ 34 h 290"/>
                <a:gd name="T18" fmla="*/ 60 w 252"/>
                <a:gd name="T19" fmla="*/ 34 h 290"/>
                <a:gd name="T20" fmla="*/ 55 w 252"/>
                <a:gd name="T21" fmla="*/ 34 h 290"/>
                <a:gd name="T22" fmla="*/ 51 w 252"/>
                <a:gd name="T23" fmla="*/ 34 h 290"/>
                <a:gd name="T24" fmla="*/ 47 w 252"/>
                <a:gd name="T25" fmla="*/ 36 h 290"/>
                <a:gd name="T26" fmla="*/ 42 w 252"/>
                <a:gd name="T27" fmla="*/ 36 h 290"/>
                <a:gd name="T28" fmla="*/ 39 w 252"/>
                <a:gd name="T29" fmla="*/ 36 h 290"/>
                <a:gd name="T30" fmla="*/ 33 w 252"/>
                <a:gd name="T31" fmla="*/ 37 h 290"/>
                <a:gd name="T32" fmla="*/ 0 w 252"/>
                <a:gd name="T33" fmla="*/ 14 h 290"/>
                <a:gd name="T34" fmla="*/ 0 w 252"/>
                <a:gd name="T35" fmla="*/ 14 h 290"/>
                <a:gd name="T36" fmla="*/ 0 w 252"/>
                <a:gd name="T37" fmla="*/ 0 h 290"/>
                <a:gd name="T38" fmla="*/ 252 w 252"/>
                <a:gd name="T39" fmla="*/ 290 h 2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52" h="290">
                  <a:moveTo>
                    <a:pt x="0" y="112"/>
                  </a:moveTo>
                  <a:lnTo>
                    <a:pt x="61" y="0"/>
                  </a:lnTo>
                  <a:lnTo>
                    <a:pt x="188" y="53"/>
                  </a:lnTo>
                  <a:lnTo>
                    <a:pt x="252" y="248"/>
                  </a:lnTo>
                  <a:lnTo>
                    <a:pt x="239" y="252"/>
                  </a:lnTo>
                  <a:lnTo>
                    <a:pt x="225" y="255"/>
                  </a:lnTo>
                  <a:lnTo>
                    <a:pt x="212" y="258"/>
                  </a:lnTo>
                  <a:lnTo>
                    <a:pt x="199" y="261"/>
                  </a:lnTo>
                  <a:lnTo>
                    <a:pt x="188" y="264"/>
                  </a:lnTo>
                  <a:lnTo>
                    <a:pt x="175" y="267"/>
                  </a:lnTo>
                  <a:lnTo>
                    <a:pt x="163" y="270"/>
                  </a:lnTo>
                  <a:lnTo>
                    <a:pt x="150" y="274"/>
                  </a:lnTo>
                  <a:lnTo>
                    <a:pt x="137" y="278"/>
                  </a:lnTo>
                  <a:lnTo>
                    <a:pt x="125" y="281"/>
                  </a:lnTo>
                  <a:lnTo>
                    <a:pt x="112" y="285"/>
                  </a:lnTo>
                  <a:lnTo>
                    <a:pt x="97" y="290"/>
                  </a:lnTo>
                  <a:lnTo>
                    <a:pt x="0" y="112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70" name="Freeform 24"/>
            <xdr:cNvSpPr>
              <a:spLocks noChangeArrowheads="1"/>
            </xdr:cNvSpPr>
          </xdr:nvSpPr>
          <xdr:spPr bwMode="auto">
            <a:xfrm>
              <a:off x="13" y="104"/>
              <a:ext cx="200" cy="169"/>
            </a:xfrm>
            <a:custGeom>
              <a:avLst/>
              <a:gdLst>
                <a:gd name="T0" fmla="*/ 0 w 256"/>
                <a:gd name="T1" fmla="*/ 15 h 250"/>
                <a:gd name="T2" fmla="*/ 2 w 256"/>
                <a:gd name="T3" fmla="*/ 15 h 250"/>
                <a:gd name="T4" fmla="*/ 22 w 256"/>
                <a:gd name="T5" fmla="*/ 1 h 250"/>
                <a:gd name="T6" fmla="*/ 64 w 256"/>
                <a:gd name="T7" fmla="*/ 7 h 250"/>
                <a:gd name="T8" fmla="*/ 85 w 256"/>
                <a:gd name="T9" fmla="*/ 32 h 250"/>
                <a:gd name="T10" fmla="*/ 87 w 256"/>
                <a:gd name="T11" fmla="*/ 32 h 250"/>
                <a:gd name="T12" fmla="*/ 64 w 256"/>
                <a:gd name="T13" fmla="*/ 7 h 250"/>
                <a:gd name="T14" fmla="*/ 21 w 256"/>
                <a:gd name="T15" fmla="*/ 0 h 250"/>
                <a:gd name="T16" fmla="*/ 0 w 256"/>
                <a:gd name="T17" fmla="*/ 15 h 250"/>
                <a:gd name="T18" fmla="*/ 0 w 256"/>
                <a:gd name="T19" fmla="*/ 0 h 250"/>
                <a:gd name="T20" fmla="*/ 256 w 256"/>
                <a:gd name="T21" fmla="*/ 250 h 25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T18" t="T19" r="T20" b="T21"/>
              <a:pathLst>
                <a:path w="256" h="250">
                  <a:moveTo>
                    <a:pt x="0" y="114"/>
                  </a:moveTo>
                  <a:lnTo>
                    <a:pt x="3" y="114"/>
                  </a:lnTo>
                  <a:lnTo>
                    <a:pt x="65" y="3"/>
                  </a:lnTo>
                  <a:lnTo>
                    <a:pt x="190" y="56"/>
                  </a:lnTo>
                  <a:lnTo>
                    <a:pt x="253" y="250"/>
                  </a:lnTo>
                  <a:lnTo>
                    <a:pt x="256" y="250"/>
                  </a:lnTo>
                  <a:lnTo>
                    <a:pt x="190" y="53"/>
                  </a:lnTo>
                  <a:lnTo>
                    <a:pt x="62" y="0"/>
                  </a:lnTo>
                  <a:lnTo>
                    <a:pt x="0" y="114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71" name="Freeform 25"/>
            <xdr:cNvSpPr>
              <a:spLocks noChangeArrowheads="1"/>
            </xdr:cNvSpPr>
          </xdr:nvSpPr>
          <xdr:spPr bwMode="auto">
            <a:xfrm>
              <a:off x="13" y="184"/>
              <a:ext cx="200" cy="110"/>
            </a:xfrm>
            <a:custGeom>
              <a:avLst/>
              <a:gdLst>
                <a:gd name="T0" fmla="*/ 85 w 256"/>
                <a:gd name="T1" fmla="*/ 17 h 179"/>
                <a:gd name="T2" fmla="*/ 81 w 256"/>
                <a:gd name="T3" fmla="*/ 17 h 179"/>
                <a:gd name="T4" fmla="*/ 76 w 256"/>
                <a:gd name="T5" fmla="*/ 18 h 179"/>
                <a:gd name="T6" fmla="*/ 68 w 256"/>
                <a:gd name="T7" fmla="*/ 18 h 179"/>
                <a:gd name="T8" fmla="*/ 64 w 256"/>
                <a:gd name="T9" fmla="*/ 18 h 179"/>
                <a:gd name="T10" fmla="*/ 60 w 256"/>
                <a:gd name="T11" fmla="*/ 19 h 179"/>
                <a:gd name="T12" fmla="*/ 56 w 256"/>
                <a:gd name="T13" fmla="*/ 20 h 179"/>
                <a:gd name="T14" fmla="*/ 47 w 256"/>
                <a:gd name="T15" fmla="*/ 20 h 179"/>
                <a:gd name="T16" fmla="*/ 43 w 256"/>
                <a:gd name="T17" fmla="*/ 21 h 179"/>
                <a:gd name="T18" fmla="*/ 39 w 256"/>
                <a:gd name="T19" fmla="*/ 21 h 179"/>
                <a:gd name="T20" fmla="*/ 34 w 256"/>
                <a:gd name="T21" fmla="*/ 22 h 179"/>
                <a:gd name="T22" fmla="*/ 2 w 256"/>
                <a:gd name="T23" fmla="*/ 0 h 179"/>
                <a:gd name="T24" fmla="*/ 0 w 256"/>
                <a:gd name="T25" fmla="*/ 0 h 179"/>
                <a:gd name="T26" fmla="*/ 0 w 256"/>
                <a:gd name="T27" fmla="*/ 0 h 179"/>
                <a:gd name="T28" fmla="*/ 34 w 256"/>
                <a:gd name="T29" fmla="*/ 22 h 179"/>
                <a:gd name="T30" fmla="*/ 39 w 256"/>
                <a:gd name="T31" fmla="*/ 22 h 179"/>
                <a:gd name="T32" fmla="*/ 43 w 256"/>
                <a:gd name="T33" fmla="*/ 21 h 179"/>
                <a:gd name="T34" fmla="*/ 47 w 256"/>
                <a:gd name="T35" fmla="*/ 21 h 179"/>
                <a:gd name="T36" fmla="*/ 56 w 256"/>
                <a:gd name="T37" fmla="*/ 20 h 179"/>
                <a:gd name="T38" fmla="*/ 60 w 256"/>
                <a:gd name="T39" fmla="*/ 20 h 179"/>
                <a:gd name="T40" fmla="*/ 64 w 256"/>
                <a:gd name="T41" fmla="*/ 19 h 179"/>
                <a:gd name="T42" fmla="*/ 68 w 256"/>
                <a:gd name="T43" fmla="*/ 18 h 179"/>
                <a:gd name="T44" fmla="*/ 76 w 256"/>
                <a:gd name="T45" fmla="*/ 18 h 179"/>
                <a:gd name="T46" fmla="*/ 81 w 256"/>
                <a:gd name="T47" fmla="*/ 18 h 179"/>
                <a:gd name="T48" fmla="*/ 87 w 256"/>
                <a:gd name="T49" fmla="*/ 17 h 179"/>
                <a:gd name="T50" fmla="*/ 85 w 256"/>
                <a:gd name="T51" fmla="*/ 17 h 179"/>
                <a:gd name="T52" fmla="*/ 0 w 256"/>
                <a:gd name="T53" fmla="*/ 0 h 179"/>
                <a:gd name="T54" fmla="*/ 256 w 256"/>
                <a:gd name="T55" fmla="*/ 179 h 17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T52" t="T53" r="T54" b="T55"/>
              <a:pathLst>
                <a:path w="256" h="179">
                  <a:moveTo>
                    <a:pt x="253" y="136"/>
                  </a:moveTo>
                  <a:lnTo>
                    <a:pt x="241" y="139"/>
                  </a:lnTo>
                  <a:lnTo>
                    <a:pt x="227" y="142"/>
                  </a:lnTo>
                  <a:lnTo>
                    <a:pt x="201" y="148"/>
                  </a:lnTo>
                  <a:lnTo>
                    <a:pt x="190" y="150"/>
                  </a:lnTo>
                  <a:lnTo>
                    <a:pt x="177" y="153"/>
                  </a:lnTo>
                  <a:lnTo>
                    <a:pt x="165" y="156"/>
                  </a:lnTo>
                  <a:lnTo>
                    <a:pt x="139" y="165"/>
                  </a:lnTo>
                  <a:lnTo>
                    <a:pt x="127" y="168"/>
                  </a:lnTo>
                  <a:lnTo>
                    <a:pt x="114" y="172"/>
                  </a:lnTo>
                  <a:lnTo>
                    <a:pt x="99" y="176"/>
                  </a:lnTo>
                  <a:lnTo>
                    <a:pt x="3" y="0"/>
                  </a:lnTo>
                  <a:lnTo>
                    <a:pt x="0" y="0"/>
                  </a:lnTo>
                  <a:lnTo>
                    <a:pt x="99" y="179"/>
                  </a:lnTo>
                  <a:lnTo>
                    <a:pt x="114" y="175"/>
                  </a:lnTo>
                  <a:lnTo>
                    <a:pt x="127" y="171"/>
                  </a:lnTo>
                  <a:lnTo>
                    <a:pt x="139" y="168"/>
                  </a:lnTo>
                  <a:lnTo>
                    <a:pt x="165" y="159"/>
                  </a:lnTo>
                  <a:lnTo>
                    <a:pt x="177" y="156"/>
                  </a:lnTo>
                  <a:lnTo>
                    <a:pt x="190" y="153"/>
                  </a:lnTo>
                  <a:lnTo>
                    <a:pt x="201" y="150"/>
                  </a:lnTo>
                  <a:lnTo>
                    <a:pt x="227" y="145"/>
                  </a:lnTo>
                  <a:lnTo>
                    <a:pt x="241" y="142"/>
                  </a:lnTo>
                  <a:lnTo>
                    <a:pt x="256" y="136"/>
                  </a:lnTo>
                  <a:lnTo>
                    <a:pt x="253" y="136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72" name="Freeform 26"/>
            <xdr:cNvSpPr>
              <a:spLocks noChangeArrowheads="1"/>
            </xdr:cNvSpPr>
          </xdr:nvSpPr>
          <xdr:spPr bwMode="auto">
            <a:xfrm>
              <a:off x="172" y="75"/>
              <a:ext cx="177" cy="192"/>
            </a:xfrm>
            <a:custGeom>
              <a:avLst/>
              <a:gdLst>
                <a:gd name="T0" fmla="*/ 0 w 227"/>
                <a:gd name="T1" fmla="*/ 13 h 294"/>
                <a:gd name="T2" fmla="*/ 28 w 227"/>
                <a:gd name="T3" fmla="*/ 0 h 294"/>
                <a:gd name="T4" fmla="*/ 69 w 227"/>
                <a:gd name="T5" fmla="*/ 9 h 294"/>
                <a:gd name="T6" fmla="*/ 77 w 227"/>
                <a:gd name="T7" fmla="*/ 34 h 294"/>
                <a:gd name="T8" fmla="*/ 73 w 227"/>
                <a:gd name="T9" fmla="*/ 35 h 294"/>
                <a:gd name="T10" fmla="*/ 69 w 227"/>
                <a:gd name="T11" fmla="*/ 35 h 294"/>
                <a:gd name="T12" fmla="*/ 64 w 227"/>
                <a:gd name="T13" fmla="*/ 35 h 294"/>
                <a:gd name="T14" fmla="*/ 60 w 227"/>
                <a:gd name="T15" fmla="*/ 36 h 294"/>
                <a:gd name="T16" fmla="*/ 56 w 227"/>
                <a:gd name="T17" fmla="*/ 36 h 294"/>
                <a:gd name="T18" fmla="*/ 52 w 227"/>
                <a:gd name="T19" fmla="*/ 36 h 294"/>
                <a:gd name="T20" fmla="*/ 48 w 227"/>
                <a:gd name="T21" fmla="*/ 36 h 294"/>
                <a:gd name="T22" fmla="*/ 42 w 227"/>
                <a:gd name="T23" fmla="*/ 36 h 294"/>
                <a:gd name="T24" fmla="*/ 39 w 227"/>
                <a:gd name="T25" fmla="*/ 37 h 294"/>
                <a:gd name="T26" fmla="*/ 33 w 227"/>
                <a:gd name="T27" fmla="*/ 37 h 294"/>
                <a:gd name="T28" fmla="*/ 28 w 227"/>
                <a:gd name="T29" fmla="*/ 38 h 294"/>
                <a:gd name="T30" fmla="*/ 22 w 227"/>
                <a:gd name="T31" fmla="*/ 38 h 294"/>
                <a:gd name="T32" fmla="*/ 0 w 227"/>
                <a:gd name="T33" fmla="*/ 13 h 294"/>
                <a:gd name="T34" fmla="*/ 0 w 227"/>
                <a:gd name="T35" fmla="*/ 13 h 294"/>
                <a:gd name="T36" fmla="*/ 0 w 227"/>
                <a:gd name="T37" fmla="*/ 0 h 294"/>
                <a:gd name="T38" fmla="*/ 227 w 227"/>
                <a:gd name="T39" fmla="*/ 294 h 29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27" h="294">
                  <a:moveTo>
                    <a:pt x="0" y="98"/>
                  </a:moveTo>
                  <a:lnTo>
                    <a:pt x="83" y="0"/>
                  </a:lnTo>
                  <a:lnTo>
                    <a:pt x="204" y="69"/>
                  </a:lnTo>
                  <a:lnTo>
                    <a:pt x="227" y="270"/>
                  </a:lnTo>
                  <a:lnTo>
                    <a:pt x="214" y="273"/>
                  </a:lnTo>
                  <a:lnTo>
                    <a:pt x="202" y="274"/>
                  </a:lnTo>
                  <a:lnTo>
                    <a:pt x="189" y="276"/>
                  </a:lnTo>
                  <a:lnTo>
                    <a:pt x="177" y="277"/>
                  </a:lnTo>
                  <a:lnTo>
                    <a:pt x="165" y="279"/>
                  </a:lnTo>
                  <a:lnTo>
                    <a:pt x="152" y="280"/>
                  </a:lnTo>
                  <a:lnTo>
                    <a:pt x="139" y="282"/>
                  </a:lnTo>
                  <a:lnTo>
                    <a:pt x="125" y="284"/>
                  </a:lnTo>
                  <a:lnTo>
                    <a:pt x="112" y="287"/>
                  </a:lnTo>
                  <a:lnTo>
                    <a:pt x="97" y="289"/>
                  </a:lnTo>
                  <a:lnTo>
                    <a:pt x="82" y="292"/>
                  </a:lnTo>
                  <a:lnTo>
                    <a:pt x="64" y="294"/>
                  </a:lnTo>
                  <a:lnTo>
                    <a:pt x="0" y="98"/>
                  </a:lnTo>
                  <a:close/>
                </a:path>
              </a:pathLst>
            </a:custGeom>
            <a:solidFill>
              <a:srgbClr val="0000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73" name="Freeform 27"/>
            <xdr:cNvSpPr>
              <a:spLocks noChangeArrowheads="1"/>
            </xdr:cNvSpPr>
          </xdr:nvSpPr>
          <xdr:spPr bwMode="auto">
            <a:xfrm>
              <a:off x="172" y="75"/>
              <a:ext cx="177" cy="192"/>
            </a:xfrm>
            <a:custGeom>
              <a:avLst/>
              <a:gdLst>
                <a:gd name="T0" fmla="*/ 0 w 227"/>
                <a:gd name="T1" fmla="*/ 13 h 294"/>
                <a:gd name="T2" fmla="*/ 28 w 227"/>
                <a:gd name="T3" fmla="*/ 0 h 294"/>
                <a:gd name="T4" fmla="*/ 69 w 227"/>
                <a:gd name="T5" fmla="*/ 9 h 294"/>
                <a:gd name="T6" fmla="*/ 77 w 227"/>
                <a:gd name="T7" fmla="*/ 34 h 294"/>
                <a:gd name="T8" fmla="*/ 73 w 227"/>
                <a:gd name="T9" fmla="*/ 35 h 294"/>
                <a:gd name="T10" fmla="*/ 69 w 227"/>
                <a:gd name="T11" fmla="*/ 35 h 294"/>
                <a:gd name="T12" fmla="*/ 64 w 227"/>
                <a:gd name="T13" fmla="*/ 35 h 294"/>
                <a:gd name="T14" fmla="*/ 60 w 227"/>
                <a:gd name="T15" fmla="*/ 36 h 294"/>
                <a:gd name="T16" fmla="*/ 56 w 227"/>
                <a:gd name="T17" fmla="*/ 36 h 294"/>
                <a:gd name="T18" fmla="*/ 52 w 227"/>
                <a:gd name="T19" fmla="*/ 36 h 294"/>
                <a:gd name="T20" fmla="*/ 48 w 227"/>
                <a:gd name="T21" fmla="*/ 36 h 294"/>
                <a:gd name="T22" fmla="*/ 42 w 227"/>
                <a:gd name="T23" fmla="*/ 36 h 294"/>
                <a:gd name="T24" fmla="*/ 39 w 227"/>
                <a:gd name="T25" fmla="*/ 37 h 294"/>
                <a:gd name="T26" fmla="*/ 33 w 227"/>
                <a:gd name="T27" fmla="*/ 37 h 294"/>
                <a:gd name="T28" fmla="*/ 28 w 227"/>
                <a:gd name="T29" fmla="*/ 38 h 294"/>
                <a:gd name="T30" fmla="*/ 22 w 227"/>
                <a:gd name="T31" fmla="*/ 38 h 294"/>
                <a:gd name="T32" fmla="*/ 0 w 227"/>
                <a:gd name="T33" fmla="*/ 13 h 294"/>
                <a:gd name="T34" fmla="*/ 0 w 227"/>
                <a:gd name="T35" fmla="*/ 13 h 294"/>
                <a:gd name="T36" fmla="*/ 0 w 227"/>
                <a:gd name="T37" fmla="*/ 0 h 294"/>
                <a:gd name="T38" fmla="*/ 227 w 227"/>
                <a:gd name="T39" fmla="*/ 294 h 29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T36" t="T37" r="T38" b="T39"/>
              <a:pathLst>
                <a:path w="227" h="294">
                  <a:moveTo>
                    <a:pt x="0" y="98"/>
                  </a:moveTo>
                  <a:lnTo>
                    <a:pt x="83" y="0"/>
                  </a:lnTo>
                  <a:lnTo>
                    <a:pt x="204" y="69"/>
                  </a:lnTo>
                  <a:lnTo>
                    <a:pt x="227" y="270"/>
                  </a:lnTo>
                  <a:lnTo>
                    <a:pt x="214" y="273"/>
                  </a:lnTo>
                  <a:lnTo>
                    <a:pt x="202" y="274"/>
                  </a:lnTo>
                  <a:lnTo>
                    <a:pt x="189" y="276"/>
                  </a:lnTo>
                  <a:lnTo>
                    <a:pt x="177" y="277"/>
                  </a:lnTo>
                  <a:lnTo>
                    <a:pt x="165" y="279"/>
                  </a:lnTo>
                  <a:lnTo>
                    <a:pt x="152" y="280"/>
                  </a:lnTo>
                  <a:lnTo>
                    <a:pt x="139" y="282"/>
                  </a:lnTo>
                  <a:lnTo>
                    <a:pt x="125" y="284"/>
                  </a:lnTo>
                  <a:lnTo>
                    <a:pt x="112" y="287"/>
                  </a:lnTo>
                  <a:lnTo>
                    <a:pt x="97" y="289"/>
                  </a:lnTo>
                  <a:lnTo>
                    <a:pt x="82" y="292"/>
                  </a:lnTo>
                  <a:lnTo>
                    <a:pt x="64" y="294"/>
                  </a:lnTo>
                  <a:lnTo>
                    <a:pt x="0" y="98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74" name="Freeform 28"/>
            <xdr:cNvSpPr>
              <a:spLocks noChangeArrowheads="1"/>
            </xdr:cNvSpPr>
          </xdr:nvSpPr>
          <xdr:spPr bwMode="auto">
            <a:xfrm>
              <a:off x="170" y="74"/>
              <a:ext cx="180" cy="175"/>
            </a:xfrm>
            <a:custGeom>
              <a:avLst/>
              <a:gdLst>
                <a:gd name="T0" fmla="*/ 0 w 230"/>
                <a:gd name="T1" fmla="*/ 12 h 271"/>
                <a:gd name="T2" fmla="*/ 2 w 230"/>
                <a:gd name="T3" fmla="*/ 13 h 271"/>
                <a:gd name="T4" fmla="*/ 30 w 230"/>
                <a:gd name="T5" fmla="*/ 1 h 271"/>
                <a:gd name="T6" fmla="*/ 71 w 230"/>
                <a:gd name="T7" fmla="*/ 9 h 271"/>
                <a:gd name="T8" fmla="*/ 78 w 230"/>
                <a:gd name="T9" fmla="*/ 34 h 271"/>
                <a:gd name="T10" fmla="*/ 79 w 230"/>
                <a:gd name="T11" fmla="*/ 34 h 271"/>
                <a:gd name="T12" fmla="*/ 71 w 230"/>
                <a:gd name="T13" fmla="*/ 9 h 271"/>
                <a:gd name="T14" fmla="*/ 29 w 230"/>
                <a:gd name="T15" fmla="*/ 0 h 271"/>
                <a:gd name="T16" fmla="*/ 0 w 230"/>
                <a:gd name="T17" fmla="*/ 12 h 271"/>
                <a:gd name="T18" fmla="*/ 0 w 230"/>
                <a:gd name="T19" fmla="*/ 0 h 271"/>
                <a:gd name="T20" fmla="*/ 230 w 230"/>
                <a:gd name="T21" fmla="*/ 271 h 27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T18" t="T19" r="T20" b="T21"/>
              <a:pathLst>
                <a:path w="230" h="271">
                  <a:moveTo>
                    <a:pt x="0" y="97"/>
                  </a:moveTo>
                  <a:lnTo>
                    <a:pt x="3" y="100"/>
                  </a:lnTo>
                  <a:lnTo>
                    <a:pt x="87" y="2"/>
                  </a:lnTo>
                  <a:lnTo>
                    <a:pt x="206" y="71"/>
                  </a:lnTo>
                  <a:lnTo>
                    <a:pt x="227" y="271"/>
                  </a:lnTo>
                  <a:lnTo>
                    <a:pt x="230" y="271"/>
                  </a:lnTo>
                  <a:lnTo>
                    <a:pt x="206" y="69"/>
                  </a:lnTo>
                  <a:lnTo>
                    <a:pt x="84" y="0"/>
                  </a:lnTo>
                  <a:lnTo>
                    <a:pt x="0" y="97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75" name="Freeform 29"/>
            <xdr:cNvSpPr>
              <a:spLocks noChangeArrowheads="1"/>
            </xdr:cNvSpPr>
          </xdr:nvSpPr>
          <xdr:spPr bwMode="auto">
            <a:xfrm>
              <a:off x="170" y="141"/>
              <a:ext cx="180" cy="127"/>
            </a:xfrm>
            <a:custGeom>
              <a:avLst/>
              <a:gdLst>
                <a:gd name="T0" fmla="*/ 78 w 230"/>
                <a:gd name="T1" fmla="*/ 22 h 200"/>
                <a:gd name="T2" fmla="*/ 75 w 230"/>
                <a:gd name="T3" fmla="*/ 22 h 200"/>
                <a:gd name="T4" fmla="*/ 70 w 230"/>
                <a:gd name="T5" fmla="*/ 22 h 200"/>
                <a:gd name="T6" fmla="*/ 62 w 230"/>
                <a:gd name="T7" fmla="*/ 22 h 200"/>
                <a:gd name="T8" fmla="*/ 57 w 230"/>
                <a:gd name="T9" fmla="*/ 22 h 200"/>
                <a:gd name="T10" fmla="*/ 49 w 230"/>
                <a:gd name="T11" fmla="*/ 23 h 200"/>
                <a:gd name="T12" fmla="*/ 44 w 230"/>
                <a:gd name="T13" fmla="*/ 23 h 200"/>
                <a:gd name="T14" fmla="*/ 40 w 230"/>
                <a:gd name="T15" fmla="*/ 24 h 200"/>
                <a:gd name="T16" fmla="*/ 35 w 230"/>
                <a:gd name="T17" fmla="*/ 24 h 200"/>
                <a:gd name="T18" fmla="*/ 29 w 230"/>
                <a:gd name="T19" fmla="*/ 24 h 200"/>
                <a:gd name="T20" fmla="*/ 23 w 230"/>
                <a:gd name="T21" fmla="*/ 25 h 200"/>
                <a:gd name="T22" fmla="*/ 2 w 230"/>
                <a:gd name="T23" fmla="*/ 1 h 200"/>
                <a:gd name="T24" fmla="*/ 0 w 230"/>
                <a:gd name="T25" fmla="*/ 0 h 200"/>
                <a:gd name="T26" fmla="*/ 0 w 230"/>
                <a:gd name="T27" fmla="*/ 1 h 200"/>
                <a:gd name="T28" fmla="*/ 23 w 230"/>
                <a:gd name="T29" fmla="*/ 25 h 200"/>
                <a:gd name="T30" fmla="*/ 29 w 230"/>
                <a:gd name="T31" fmla="*/ 25 h 200"/>
                <a:gd name="T32" fmla="*/ 35 w 230"/>
                <a:gd name="T33" fmla="*/ 24 h 200"/>
                <a:gd name="T34" fmla="*/ 40 w 230"/>
                <a:gd name="T35" fmla="*/ 24 h 200"/>
                <a:gd name="T36" fmla="*/ 44 w 230"/>
                <a:gd name="T37" fmla="*/ 24 h 200"/>
                <a:gd name="T38" fmla="*/ 49 w 230"/>
                <a:gd name="T39" fmla="*/ 23 h 200"/>
                <a:gd name="T40" fmla="*/ 57 w 230"/>
                <a:gd name="T41" fmla="*/ 23 h 200"/>
                <a:gd name="T42" fmla="*/ 62 w 230"/>
                <a:gd name="T43" fmla="*/ 23 h 200"/>
                <a:gd name="T44" fmla="*/ 70 w 230"/>
                <a:gd name="T45" fmla="*/ 22 h 200"/>
                <a:gd name="T46" fmla="*/ 75 w 230"/>
                <a:gd name="T47" fmla="*/ 22 h 200"/>
                <a:gd name="T48" fmla="*/ 79 w 230"/>
                <a:gd name="T49" fmla="*/ 22 h 200"/>
                <a:gd name="T50" fmla="*/ 78 w 230"/>
                <a:gd name="T51" fmla="*/ 22 h 200"/>
                <a:gd name="T52" fmla="*/ 0 w 230"/>
                <a:gd name="T53" fmla="*/ 0 h 200"/>
                <a:gd name="T54" fmla="*/ 230 w 230"/>
                <a:gd name="T55" fmla="*/ 200 h 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T52" t="T53" r="T54" b="T55"/>
              <a:pathLst>
                <a:path w="230" h="200">
                  <a:moveTo>
                    <a:pt x="227" y="174"/>
                  </a:moveTo>
                  <a:lnTo>
                    <a:pt x="216" y="175"/>
                  </a:lnTo>
                  <a:lnTo>
                    <a:pt x="204" y="177"/>
                  </a:lnTo>
                  <a:lnTo>
                    <a:pt x="179" y="180"/>
                  </a:lnTo>
                  <a:lnTo>
                    <a:pt x="167" y="181"/>
                  </a:lnTo>
                  <a:lnTo>
                    <a:pt x="141" y="184"/>
                  </a:lnTo>
                  <a:lnTo>
                    <a:pt x="127" y="187"/>
                  </a:lnTo>
                  <a:lnTo>
                    <a:pt x="114" y="190"/>
                  </a:lnTo>
                  <a:lnTo>
                    <a:pt x="99" y="191"/>
                  </a:lnTo>
                  <a:lnTo>
                    <a:pt x="84" y="194"/>
                  </a:lnTo>
                  <a:lnTo>
                    <a:pt x="66" y="197"/>
                  </a:lnTo>
                  <a:lnTo>
                    <a:pt x="3" y="2"/>
                  </a:lnTo>
                  <a:lnTo>
                    <a:pt x="0" y="0"/>
                  </a:lnTo>
                  <a:lnTo>
                    <a:pt x="0" y="2"/>
                  </a:lnTo>
                  <a:lnTo>
                    <a:pt x="66" y="200"/>
                  </a:lnTo>
                  <a:lnTo>
                    <a:pt x="84" y="197"/>
                  </a:lnTo>
                  <a:lnTo>
                    <a:pt x="99" y="194"/>
                  </a:lnTo>
                  <a:lnTo>
                    <a:pt x="114" y="193"/>
                  </a:lnTo>
                  <a:lnTo>
                    <a:pt x="127" y="190"/>
                  </a:lnTo>
                  <a:lnTo>
                    <a:pt x="141" y="187"/>
                  </a:lnTo>
                  <a:lnTo>
                    <a:pt x="167" y="184"/>
                  </a:lnTo>
                  <a:lnTo>
                    <a:pt x="179" y="183"/>
                  </a:lnTo>
                  <a:lnTo>
                    <a:pt x="204" y="180"/>
                  </a:lnTo>
                  <a:lnTo>
                    <a:pt x="216" y="178"/>
                  </a:lnTo>
                  <a:lnTo>
                    <a:pt x="230" y="174"/>
                  </a:lnTo>
                  <a:lnTo>
                    <a:pt x="227" y="174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76" name="Freeform 30"/>
            <xdr:cNvSpPr>
              <a:spLocks noChangeArrowheads="1"/>
            </xdr:cNvSpPr>
          </xdr:nvSpPr>
          <xdr:spPr bwMode="auto">
            <a:xfrm>
              <a:off x="76" y="213"/>
              <a:ext cx="89" cy="33"/>
            </a:xfrm>
            <a:custGeom>
              <a:avLst/>
              <a:gdLst>
                <a:gd name="T0" fmla="*/ 40 w 121"/>
                <a:gd name="T1" fmla="*/ 0 h 66"/>
                <a:gd name="T2" fmla="*/ 41 w 121"/>
                <a:gd name="T3" fmla="*/ 2 h 66"/>
                <a:gd name="T4" fmla="*/ 39 w 121"/>
                <a:gd name="T5" fmla="*/ 3 h 66"/>
                <a:gd name="T6" fmla="*/ 37 w 121"/>
                <a:gd name="T7" fmla="*/ 5 h 66"/>
                <a:gd name="T8" fmla="*/ 34 w 121"/>
                <a:gd name="T9" fmla="*/ 6 h 66"/>
                <a:gd name="T10" fmla="*/ 30 w 121"/>
                <a:gd name="T11" fmla="*/ 7 h 66"/>
                <a:gd name="T12" fmla="*/ 26 w 121"/>
                <a:gd name="T13" fmla="*/ 8 h 66"/>
                <a:gd name="T14" fmla="*/ 22 w 121"/>
                <a:gd name="T15" fmla="*/ 8 h 66"/>
                <a:gd name="T16" fmla="*/ 17 w 121"/>
                <a:gd name="T17" fmla="*/ 8 h 66"/>
                <a:gd name="T18" fmla="*/ 11 w 121"/>
                <a:gd name="T19" fmla="*/ 8 h 66"/>
                <a:gd name="T20" fmla="*/ 7 w 121"/>
                <a:gd name="T21" fmla="*/ 7 h 66"/>
                <a:gd name="T22" fmla="*/ 4 w 121"/>
                <a:gd name="T23" fmla="*/ 6 h 66"/>
                <a:gd name="T24" fmla="*/ 0 w 121"/>
                <a:gd name="T25" fmla="*/ 5 h 66"/>
                <a:gd name="T26" fmla="*/ 5 w 121"/>
                <a:gd name="T27" fmla="*/ 5 h 66"/>
                <a:gd name="T28" fmla="*/ 9 w 121"/>
                <a:gd name="T29" fmla="*/ 5 h 66"/>
                <a:gd name="T30" fmla="*/ 14 w 121"/>
                <a:gd name="T31" fmla="*/ 5 h 66"/>
                <a:gd name="T32" fmla="*/ 18 w 121"/>
                <a:gd name="T33" fmla="*/ 5 h 66"/>
                <a:gd name="T34" fmla="*/ 21 w 121"/>
                <a:gd name="T35" fmla="*/ 5 h 66"/>
                <a:gd name="T36" fmla="*/ 24 w 121"/>
                <a:gd name="T37" fmla="*/ 5 h 66"/>
                <a:gd name="T38" fmla="*/ 26 w 121"/>
                <a:gd name="T39" fmla="*/ 3 h 66"/>
                <a:gd name="T40" fmla="*/ 30 w 121"/>
                <a:gd name="T41" fmla="*/ 3 h 66"/>
                <a:gd name="T42" fmla="*/ 33 w 121"/>
                <a:gd name="T43" fmla="*/ 3 h 66"/>
                <a:gd name="T44" fmla="*/ 34 w 121"/>
                <a:gd name="T45" fmla="*/ 2 h 66"/>
                <a:gd name="T46" fmla="*/ 37 w 121"/>
                <a:gd name="T47" fmla="*/ 1 h 66"/>
                <a:gd name="T48" fmla="*/ 40 w 121"/>
                <a:gd name="T49" fmla="*/ 0 h 66"/>
                <a:gd name="T50" fmla="*/ 40 w 121"/>
                <a:gd name="T51" fmla="*/ 0 h 66"/>
                <a:gd name="T52" fmla="*/ 0 w 121"/>
                <a:gd name="T53" fmla="*/ 0 h 66"/>
                <a:gd name="T54" fmla="*/ 121 w 121"/>
                <a:gd name="T55" fmla="*/ 66 h 6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T52" t="T53" r="T54" b="T55"/>
              <a:pathLst>
                <a:path w="121" h="66">
                  <a:moveTo>
                    <a:pt x="120" y="0"/>
                  </a:moveTo>
                  <a:lnTo>
                    <a:pt x="121" y="16"/>
                  </a:lnTo>
                  <a:lnTo>
                    <a:pt x="118" y="30"/>
                  </a:lnTo>
                  <a:lnTo>
                    <a:pt x="111" y="41"/>
                  </a:lnTo>
                  <a:lnTo>
                    <a:pt x="102" y="50"/>
                  </a:lnTo>
                  <a:lnTo>
                    <a:pt x="91" y="59"/>
                  </a:lnTo>
                  <a:lnTo>
                    <a:pt x="78" y="63"/>
                  </a:lnTo>
                  <a:lnTo>
                    <a:pt x="65" y="66"/>
                  </a:lnTo>
                  <a:lnTo>
                    <a:pt x="51" y="66"/>
                  </a:lnTo>
                  <a:lnTo>
                    <a:pt x="36" y="64"/>
                  </a:lnTo>
                  <a:lnTo>
                    <a:pt x="23" y="59"/>
                  </a:lnTo>
                  <a:lnTo>
                    <a:pt x="12" y="52"/>
                  </a:lnTo>
                  <a:lnTo>
                    <a:pt x="0" y="40"/>
                  </a:lnTo>
                  <a:lnTo>
                    <a:pt x="16" y="41"/>
                  </a:lnTo>
                  <a:lnTo>
                    <a:pt x="29" y="41"/>
                  </a:lnTo>
                  <a:lnTo>
                    <a:pt x="42" y="41"/>
                  </a:lnTo>
                  <a:lnTo>
                    <a:pt x="52" y="40"/>
                  </a:lnTo>
                  <a:lnTo>
                    <a:pt x="62" y="39"/>
                  </a:lnTo>
                  <a:lnTo>
                    <a:pt x="72" y="36"/>
                  </a:lnTo>
                  <a:lnTo>
                    <a:pt x="79" y="31"/>
                  </a:lnTo>
                  <a:lnTo>
                    <a:pt x="88" y="27"/>
                  </a:lnTo>
                  <a:lnTo>
                    <a:pt x="97" y="21"/>
                  </a:lnTo>
                  <a:lnTo>
                    <a:pt x="104" y="16"/>
                  </a:lnTo>
                  <a:lnTo>
                    <a:pt x="112" y="8"/>
                  </a:lnTo>
                  <a:lnTo>
                    <a:pt x="120" y="0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77" name="Freeform 31"/>
            <xdr:cNvSpPr>
              <a:spLocks noChangeArrowheads="1"/>
            </xdr:cNvSpPr>
          </xdr:nvSpPr>
          <xdr:spPr bwMode="auto">
            <a:xfrm>
              <a:off x="61" y="146"/>
              <a:ext cx="67" cy="41"/>
            </a:xfrm>
            <a:custGeom>
              <a:avLst/>
              <a:gdLst>
                <a:gd name="T0" fmla="*/ 10 w 96"/>
                <a:gd name="T1" fmla="*/ 0 h 79"/>
                <a:gd name="T2" fmla="*/ 17 w 96"/>
                <a:gd name="T3" fmla="*/ 2 h 79"/>
                <a:gd name="T4" fmla="*/ 25 w 96"/>
                <a:gd name="T5" fmla="*/ 1 h 79"/>
                <a:gd name="T6" fmla="*/ 23 w 96"/>
                <a:gd name="T7" fmla="*/ 4 h 79"/>
                <a:gd name="T8" fmla="*/ 29 w 96"/>
                <a:gd name="T9" fmla="*/ 6 h 79"/>
                <a:gd name="T10" fmla="*/ 22 w 96"/>
                <a:gd name="T11" fmla="*/ 7 h 79"/>
                <a:gd name="T12" fmla="*/ 20 w 96"/>
                <a:gd name="T13" fmla="*/ 9 h 79"/>
                <a:gd name="T14" fmla="*/ 14 w 96"/>
                <a:gd name="T15" fmla="*/ 8 h 79"/>
                <a:gd name="T16" fmla="*/ 6 w 96"/>
                <a:gd name="T17" fmla="*/ 9 h 79"/>
                <a:gd name="T18" fmla="*/ 7 w 96"/>
                <a:gd name="T19" fmla="*/ 6 h 79"/>
                <a:gd name="T20" fmla="*/ 0 w 96"/>
                <a:gd name="T21" fmla="*/ 4 h 79"/>
                <a:gd name="T22" fmla="*/ 8 w 96"/>
                <a:gd name="T23" fmla="*/ 3 h 79"/>
                <a:gd name="T24" fmla="*/ 10 w 96"/>
                <a:gd name="T25" fmla="*/ 0 h 79"/>
                <a:gd name="T26" fmla="*/ 10 w 96"/>
                <a:gd name="T27" fmla="*/ 0 h 79"/>
                <a:gd name="T28" fmla="*/ 0 w 96"/>
                <a:gd name="T29" fmla="*/ 0 h 79"/>
                <a:gd name="T30" fmla="*/ 96 w 96"/>
                <a:gd name="T31" fmla="*/ 79 h 7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T28" t="T29" r="T30" b="T31"/>
              <a:pathLst>
                <a:path w="96" h="79">
                  <a:moveTo>
                    <a:pt x="30" y="0"/>
                  </a:moveTo>
                  <a:lnTo>
                    <a:pt x="53" y="16"/>
                  </a:lnTo>
                  <a:lnTo>
                    <a:pt x="79" y="8"/>
                  </a:lnTo>
                  <a:lnTo>
                    <a:pt x="75" y="31"/>
                  </a:lnTo>
                  <a:lnTo>
                    <a:pt x="96" y="49"/>
                  </a:lnTo>
                  <a:lnTo>
                    <a:pt x="69" y="56"/>
                  </a:lnTo>
                  <a:lnTo>
                    <a:pt x="65" y="79"/>
                  </a:lnTo>
                  <a:lnTo>
                    <a:pt x="46" y="65"/>
                  </a:lnTo>
                  <a:lnTo>
                    <a:pt x="20" y="72"/>
                  </a:lnTo>
                  <a:lnTo>
                    <a:pt x="23" y="47"/>
                  </a:lnTo>
                  <a:lnTo>
                    <a:pt x="0" y="30"/>
                  </a:lnTo>
                  <a:lnTo>
                    <a:pt x="27" y="23"/>
                  </a:lnTo>
                  <a:lnTo>
                    <a:pt x="30" y="0"/>
                  </a:lnTo>
                  <a:close/>
                </a:path>
              </a:pathLst>
            </a:custGeom>
            <a:solidFill>
              <a:srgbClr val="FFF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78" name="Freeform 32"/>
            <xdr:cNvSpPr>
              <a:spLocks noChangeArrowheads="1"/>
            </xdr:cNvSpPr>
          </xdr:nvSpPr>
          <xdr:spPr bwMode="auto">
            <a:xfrm>
              <a:off x="651" y="183"/>
              <a:ext cx="165" cy="91"/>
            </a:xfrm>
            <a:custGeom>
              <a:avLst/>
              <a:gdLst>
                <a:gd name="T0" fmla="*/ 11 w 214"/>
                <a:gd name="T1" fmla="*/ 0 h 151"/>
                <a:gd name="T2" fmla="*/ 16 w 214"/>
                <a:gd name="T3" fmla="*/ 1 h 151"/>
                <a:gd name="T4" fmla="*/ 22 w 214"/>
                <a:gd name="T5" fmla="*/ 1 h 151"/>
                <a:gd name="T6" fmla="*/ 27 w 214"/>
                <a:gd name="T7" fmla="*/ 2 h 151"/>
                <a:gd name="T8" fmla="*/ 31 w 214"/>
                <a:gd name="T9" fmla="*/ 2 h 151"/>
                <a:gd name="T10" fmla="*/ 38 w 214"/>
                <a:gd name="T11" fmla="*/ 3 h 151"/>
                <a:gd name="T12" fmla="*/ 41 w 214"/>
                <a:gd name="T13" fmla="*/ 3 h 151"/>
                <a:gd name="T14" fmla="*/ 47 w 214"/>
                <a:gd name="T15" fmla="*/ 4 h 151"/>
                <a:gd name="T16" fmla="*/ 51 w 214"/>
                <a:gd name="T17" fmla="*/ 5 h 151"/>
                <a:gd name="T18" fmla="*/ 57 w 214"/>
                <a:gd name="T19" fmla="*/ 5 h 151"/>
                <a:gd name="T20" fmla="*/ 62 w 214"/>
                <a:gd name="T21" fmla="*/ 6 h 151"/>
                <a:gd name="T22" fmla="*/ 68 w 214"/>
                <a:gd name="T23" fmla="*/ 6 h 151"/>
                <a:gd name="T24" fmla="*/ 72 w 214"/>
                <a:gd name="T25" fmla="*/ 7 h 151"/>
                <a:gd name="T26" fmla="*/ 57 w 214"/>
                <a:gd name="T27" fmla="*/ 18 h 151"/>
                <a:gd name="T28" fmla="*/ 51 w 214"/>
                <a:gd name="T29" fmla="*/ 18 h 151"/>
                <a:gd name="T30" fmla="*/ 47 w 214"/>
                <a:gd name="T31" fmla="*/ 17 h 151"/>
                <a:gd name="T32" fmla="*/ 43 w 214"/>
                <a:gd name="T33" fmla="*/ 16 h 151"/>
                <a:gd name="T34" fmla="*/ 38 w 214"/>
                <a:gd name="T35" fmla="*/ 16 h 151"/>
                <a:gd name="T36" fmla="*/ 34 w 214"/>
                <a:gd name="T37" fmla="*/ 15 h 151"/>
                <a:gd name="T38" fmla="*/ 30 w 214"/>
                <a:gd name="T39" fmla="*/ 14 h 151"/>
                <a:gd name="T40" fmla="*/ 25 w 214"/>
                <a:gd name="T41" fmla="*/ 14 h 151"/>
                <a:gd name="T42" fmla="*/ 20 w 214"/>
                <a:gd name="T43" fmla="*/ 14 h 151"/>
                <a:gd name="T44" fmla="*/ 15 w 214"/>
                <a:gd name="T45" fmla="*/ 13 h 151"/>
                <a:gd name="T46" fmla="*/ 11 w 214"/>
                <a:gd name="T47" fmla="*/ 13 h 151"/>
                <a:gd name="T48" fmla="*/ 5 w 214"/>
                <a:gd name="T49" fmla="*/ 12 h 151"/>
                <a:gd name="T50" fmla="*/ 0 w 214"/>
                <a:gd name="T51" fmla="*/ 12 h 151"/>
                <a:gd name="T52" fmla="*/ 11 w 214"/>
                <a:gd name="T53" fmla="*/ 0 h 151"/>
                <a:gd name="T54" fmla="*/ 11 w 214"/>
                <a:gd name="T55" fmla="*/ 0 h 151"/>
                <a:gd name="T56" fmla="*/ 0 w 214"/>
                <a:gd name="T57" fmla="*/ 0 h 151"/>
                <a:gd name="T58" fmla="*/ 214 w 214"/>
                <a:gd name="T59" fmla="*/ 151 h 1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214" h="151">
                  <a:moveTo>
                    <a:pt x="32" y="0"/>
                  </a:moveTo>
                  <a:lnTo>
                    <a:pt x="49" y="4"/>
                  </a:lnTo>
                  <a:lnTo>
                    <a:pt x="65" y="8"/>
                  </a:lnTo>
                  <a:lnTo>
                    <a:pt x="81" y="13"/>
                  </a:lnTo>
                  <a:lnTo>
                    <a:pt x="95" y="17"/>
                  </a:lnTo>
                  <a:lnTo>
                    <a:pt x="111" y="21"/>
                  </a:lnTo>
                  <a:lnTo>
                    <a:pt x="125" y="26"/>
                  </a:lnTo>
                  <a:lnTo>
                    <a:pt x="140" y="30"/>
                  </a:lnTo>
                  <a:lnTo>
                    <a:pt x="155" y="36"/>
                  </a:lnTo>
                  <a:lnTo>
                    <a:pt x="170" y="40"/>
                  </a:lnTo>
                  <a:lnTo>
                    <a:pt x="184" y="46"/>
                  </a:lnTo>
                  <a:lnTo>
                    <a:pt x="200" y="51"/>
                  </a:lnTo>
                  <a:lnTo>
                    <a:pt x="214" y="56"/>
                  </a:lnTo>
                  <a:lnTo>
                    <a:pt x="168" y="151"/>
                  </a:lnTo>
                  <a:lnTo>
                    <a:pt x="154" y="146"/>
                  </a:lnTo>
                  <a:lnTo>
                    <a:pt x="141" y="140"/>
                  </a:lnTo>
                  <a:lnTo>
                    <a:pt x="127" y="135"/>
                  </a:lnTo>
                  <a:lnTo>
                    <a:pt x="114" y="130"/>
                  </a:lnTo>
                  <a:lnTo>
                    <a:pt x="101" y="126"/>
                  </a:lnTo>
                  <a:lnTo>
                    <a:pt x="88" y="122"/>
                  </a:lnTo>
                  <a:lnTo>
                    <a:pt x="74" y="117"/>
                  </a:lnTo>
                  <a:lnTo>
                    <a:pt x="61" y="113"/>
                  </a:lnTo>
                  <a:lnTo>
                    <a:pt x="46" y="109"/>
                  </a:lnTo>
                  <a:lnTo>
                    <a:pt x="32" y="105"/>
                  </a:lnTo>
                  <a:lnTo>
                    <a:pt x="16" y="100"/>
                  </a:lnTo>
                  <a:lnTo>
                    <a:pt x="0" y="96"/>
                  </a:lnTo>
                  <a:lnTo>
                    <a:pt x="32" y="0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79" name="Freeform 33"/>
            <xdr:cNvSpPr>
              <a:spLocks noChangeArrowheads="1"/>
            </xdr:cNvSpPr>
          </xdr:nvSpPr>
          <xdr:spPr bwMode="auto">
            <a:xfrm>
              <a:off x="655" y="194"/>
              <a:ext cx="153" cy="64"/>
            </a:xfrm>
            <a:custGeom>
              <a:avLst/>
              <a:gdLst>
                <a:gd name="T0" fmla="*/ 6 w 198"/>
                <a:gd name="T1" fmla="*/ 0 h 112"/>
                <a:gd name="T2" fmla="*/ 12 w 198"/>
                <a:gd name="T3" fmla="*/ 1 h 112"/>
                <a:gd name="T4" fmla="*/ 18 w 198"/>
                <a:gd name="T5" fmla="*/ 1 h 112"/>
                <a:gd name="T6" fmla="*/ 22 w 198"/>
                <a:gd name="T7" fmla="*/ 1 h 112"/>
                <a:gd name="T8" fmla="*/ 28 w 198"/>
                <a:gd name="T9" fmla="*/ 2 h 112"/>
                <a:gd name="T10" fmla="*/ 33 w 198"/>
                <a:gd name="T11" fmla="*/ 3 h 112"/>
                <a:gd name="T12" fmla="*/ 38 w 198"/>
                <a:gd name="T13" fmla="*/ 3 h 112"/>
                <a:gd name="T14" fmla="*/ 43 w 198"/>
                <a:gd name="T15" fmla="*/ 4 h 112"/>
                <a:gd name="T16" fmla="*/ 47 w 198"/>
                <a:gd name="T17" fmla="*/ 5 h 112"/>
                <a:gd name="T18" fmla="*/ 52 w 198"/>
                <a:gd name="T19" fmla="*/ 5 h 112"/>
                <a:gd name="T20" fmla="*/ 57 w 198"/>
                <a:gd name="T21" fmla="*/ 5 h 112"/>
                <a:gd name="T22" fmla="*/ 62 w 198"/>
                <a:gd name="T23" fmla="*/ 6 h 112"/>
                <a:gd name="T24" fmla="*/ 67 w 198"/>
                <a:gd name="T25" fmla="*/ 7 h 112"/>
                <a:gd name="T26" fmla="*/ 57 w 198"/>
                <a:gd name="T27" fmla="*/ 13 h 112"/>
                <a:gd name="T28" fmla="*/ 52 w 198"/>
                <a:gd name="T29" fmla="*/ 13 h 112"/>
                <a:gd name="T30" fmla="*/ 47 w 198"/>
                <a:gd name="T31" fmla="*/ 12 h 112"/>
                <a:gd name="T32" fmla="*/ 43 w 198"/>
                <a:gd name="T33" fmla="*/ 12 h 112"/>
                <a:gd name="T34" fmla="*/ 38 w 198"/>
                <a:gd name="T35" fmla="*/ 10 h 112"/>
                <a:gd name="T36" fmla="*/ 35 w 198"/>
                <a:gd name="T37" fmla="*/ 10 h 112"/>
                <a:gd name="T38" fmla="*/ 30 w 198"/>
                <a:gd name="T39" fmla="*/ 10 h 112"/>
                <a:gd name="T40" fmla="*/ 25 w 198"/>
                <a:gd name="T41" fmla="*/ 9 h 112"/>
                <a:gd name="T42" fmla="*/ 20 w 198"/>
                <a:gd name="T43" fmla="*/ 8 h 112"/>
                <a:gd name="T44" fmla="*/ 15 w 198"/>
                <a:gd name="T45" fmla="*/ 8 h 112"/>
                <a:gd name="T46" fmla="*/ 11 w 198"/>
                <a:gd name="T47" fmla="*/ 8 h 112"/>
                <a:gd name="T48" fmla="*/ 5 w 198"/>
                <a:gd name="T49" fmla="*/ 7 h 112"/>
                <a:gd name="T50" fmla="*/ 0 w 198"/>
                <a:gd name="T51" fmla="*/ 7 h 112"/>
                <a:gd name="T52" fmla="*/ 6 w 198"/>
                <a:gd name="T53" fmla="*/ 0 h 112"/>
                <a:gd name="T54" fmla="*/ 6 w 198"/>
                <a:gd name="T55" fmla="*/ 0 h 112"/>
                <a:gd name="T56" fmla="*/ 0 w 198"/>
                <a:gd name="T57" fmla="*/ 0 h 112"/>
                <a:gd name="T58" fmla="*/ 198 w 198"/>
                <a:gd name="T59" fmla="*/ 112 h 1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198" h="112">
                  <a:moveTo>
                    <a:pt x="20" y="0"/>
                  </a:moveTo>
                  <a:lnTo>
                    <a:pt x="37" y="5"/>
                  </a:lnTo>
                  <a:lnTo>
                    <a:pt x="53" y="9"/>
                  </a:lnTo>
                  <a:lnTo>
                    <a:pt x="69" y="13"/>
                  </a:lnTo>
                  <a:lnTo>
                    <a:pt x="83" y="18"/>
                  </a:lnTo>
                  <a:lnTo>
                    <a:pt x="99" y="23"/>
                  </a:lnTo>
                  <a:lnTo>
                    <a:pt x="113" y="28"/>
                  </a:lnTo>
                  <a:lnTo>
                    <a:pt x="128" y="32"/>
                  </a:lnTo>
                  <a:lnTo>
                    <a:pt x="142" y="38"/>
                  </a:lnTo>
                  <a:lnTo>
                    <a:pt x="157" y="42"/>
                  </a:lnTo>
                  <a:lnTo>
                    <a:pt x="171" y="48"/>
                  </a:lnTo>
                  <a:lnTo>
                    <a:pt x="185" y="52"/>
                  </a:lnTo>
                  <a:lnTo>
                    <a:pt x="198" y="56"/>
                  </a:lnTo>
                  <a:lnTo>
                    <a:pt x="171" y="112"/>
                  </a:lnTo>
                  <a:lnTo>
                    <a:pt x="157" y="108"/>
                  </a:lnTo>
                  <a:lnTo>
                    <a:pt x="142" y="102"/>
                  </a:lnTo>
                  <a:lnTo>
                    <a:pt x="129" y="98"/>
                  </a:lnTo>
                  <a:lnTo>
                    <a:pt x="115" y="92"/>
                  </a:lnTo>
                  <a:lnTo>
                    <a:pt x="102" y="88"/>
                  </a:lnTo>
                  <a:lnTo>
                    <a:pt x="88" y="84"/>
                  </a:lnTo>
                  <a:lnTo>
                    <a:pt x="75" y="78"/>
                  </a:lnTo>
                  <a:lnTo>
                    <a:pt x="60" y="74"/>
                  </a:lnTo>
                  <a:lnTo>
                    <a:pt x="46" y="69"/>
                  </a:lnTo>
                  <a:lnTo>
                    <a:pt x="32" y="65"/>
                  </a:lnTo>
                  <a:lnTo>
                    <a:pt x="16" y="62"/>
                  </a:lnTo>
                  <a:lnTo>
                    <a:pt x="0" y="58"/>
                  </a:lnTo>
                  <a:lnTo>
                    <a:pt x="20" y="0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80" name="Freeform 34"/>
            <xdr:cNvSpPr>
              <a:spLocks noChangeArrowheads="1"/>
            </xdr:cNvSpPr>
          </xdr:nvSpPr>
          <xdr:spPr bwMode="auto">
            <a:xfrm>
              <a:off x="353" y="117"/>
              <a:ext cx="128" cy="85"/>
            </a:xfrm>
            <a:custGeom>
              <a:avLst/>
              <a:gdLst>
                <a:gd name="T0" fmla="*/ 8 w 168"/>
                <a:gd name="T1" fmla="*/ 1 h 142"/>
                <a:gd name="T2" fmla="*/ 19 w 168"/>
                <a:gd name="T3" fmla="*/ 2 h 142"/>
                <a:gd name="T4" fmla="*/ 25 w 168"/>
                <a:gd name="T5" fmla="*/ 4 h 142"/>
                <a:gd name="T6" fmla="*/ 25 w 168"/>
                <a:gd name="T7" fmla="*/ 5 h 142"/>
                <a:gd name="T8" fmla="*/ 23 w 168"/>
                <a:gd name="T9" fmla="*/ 5 h 142"/>
                <a:gd name="T10" fmla="*/ 12 w 168"/>
                <a:gd name="T11" fmla="*/ 1 h 142"/>
                <a:gd name="T12" fmla="*/ 46 w 168"/>
                <a:gd name="T13" fmla="*/ 1 h 142"/>
                <a:gd name="T14" fmla="*/ 44 w 168"/>
                <a:gd name="T15" fmla="*/ 1 h 142"/>
                <a:gd name="T16" fmla="*/ 38 w 168"/>
                <a:gd name="T17" fmla="*/ 1 h 142"/>
                <a:gd name="T18" fmla="*/ 37 w 168"/>
                <a:gd name="T19" fmla="*/ 1 h 142"/>
                <a:gd name="T20" fmla="*/ 55 w 168"/>
                <a:gd name="T21" fmla="*/ 5 h 142"/>
                <a:gd name="T22" fmla="*/ 55 w 168"/>
                <a:gd name="T23" fmla="*/ 5 h 142"/>
                <a:gd name="T24" fmla="*/ 51 w 168"/>
                <a:gd name="T25" fmla="*/ 1 h 142"/>
                <a:gd name="T26" fmla="*/ 47 w 168"/>
                <a:gd name="T27" fmla="*/ 3 h 142"/>
                <a:gd name="T28" fmla="*/ 16 w 168"/>
                <a:gd name="T29" fmla="*/ 3 h 142"/>
                <a:gd name="T30" fmla="*/ 22 w 168"/>
                <a:gd name="T31" fmla="*/ 6 h 142"/>
                <a:gd name="T32" fmla="*/ 14 w 168"/>
                <a:gd name="T33" fmla="*/ 8 h 142"/>
                <a:gd name="T34" fmla="*/ 9 w 168"/>
                <a:gd name="T35" fmla="*/ 8 h 142"/>
                <a:gd name="T36" fmla="*/ 5 w 168"/>
                <a:gd name="T37" fmla="*/ 7 h 142"/>
                <a:gd name="T38" fmla="*/ 2 w 168"/>
                <a:gd name="T39" fmla="*/ 5 h 142"/>
                <a:gd name="T40" fmla="*/ 5 w 168"/>
                <a:gd name="T41" fmla="*/ 4 h 142"/>
                <a:gd name="T42" fmla="*/ 11 w 168"/>
                <a:gd name="T43" fmla="*/ 3 h 142"/>
                <a:gd name="T44" fmla="*/ 14 w 168"/>
                <a:gd name="T45" fmla="*/ 5 h 142"/>
                <a:gd name="T46" fmla="*/ 7 w 168"/>
                <a:gd name="T47" fmla="*/ 5 h 142"/>
                <a:gd name="T48" fmla="*/ 50 w 168"/>
                <a:gd name="T49" fmla="*/ 3 h 142"/>
                <a:gd name="T50" fmla="*/ 51 w 168"/>
                <a:gd name="T51" fmla="*/ 5 h 142"/>
                <a:gd name="T52" fmla="*/ 51 w 168"/>
                <a:gd name="T53" fmla="*/ 6 h 142"/>
                <a:gd name="T54" fmla="*/ 47 w 168"/>
                <a:gd name="T55" fmla="*/ 8 h 142"/>
                <a:gd name="T56" fmla="*/ 38 w 168"/>
                <a:gd name="T57" fmla="*/ 8 h 142"/>
                <a:gd name="T58" fmla="*/ 32 w 168"/>
                <a:gd name="T59" fmla="*/ 6 h 142"/>
                <a:gd name="T60" fmla="*/ 38 w 168"/>
                <a:gd name="T61" fmla="*/ 3 h 142"/>
                <a:gd name="T62" fmla="*/ 47 w 168"/>
                <a:gd name="T63" fmla="*/ 5 h 142"/>
                <a:gd name="T64" fmla="*/ 41 w 168"/>
                <a:gd name="T65" fmla="*/ 5 h 142"/>
                <a:gd name="T66" fmla="*/ 40 w 168"/>
                <a:gd name="T67" fmla="*/ 3 h 142"/>
                <a:gd name="T68" fmla="*/ 13 w 168"/>
                <a:gd name="T69" fmla="*/ 7 h 142"/>
                <a:gd name="T70" fmla="*/ 9 w 168"/>
                <a:gd name="T71" fmla="*/ 7 h 142"/>
                <a:gd name="T72" fmla="*/ 55 w 168"/>
                <a:gd name="T73" fmla="*/ 6 h 142"/>
                <a:gd name="T74" fmla="*/ 41 w 168"/>
                <a:gd name="T75" fmla="*/ 7 h 142"/>
                <a:gd name="T76" fmla="*/ 39 w 168"/>
                <a:gd name="T77" fmla="*/ 7 h 142"/>
                <a:gd name="T78" fmla="*/ 40 w 168"/>
                <a:gd name="T79" fmla="*/ 6 h 142"/>
                <a:gd name="T80" fmla="*/ 22 w 168"/>
                <a:gd name="T81" fmla="*/ 9 h 142"/>
                <a:gd name="T82" fmla="*/ 36 w 168"/>
                <a:gd name="T83" fmla="*/ 10 h 142"/>
                <a:gd name="T84" fmla="*/ 31 w 168"/>
                <a:gd name="T85" fmla="*/ 11 h 142"/>
                <a:gd name="T86" fmla="*/ 22 w 168"/>
                <a:gd name="T87" fmla="*/ 10 h 142"/>
                <a:gd name="T88" fmla="*/ 22 w 168"/>
                <a:gd name="T89" fmla="*/ 11 h 142"/>
                <a:gd name="T90" fmla="*/ 38 w 168"/>
                <a:gd name="T91" fmla="*/ 12 h 142"/>
                <a:gd name="T92" fmla="*/ 38 w 168"/>
                <a:gd name="T93" fmla="*/ 13 h 142"/>
                <a:gd name="T94" fmla="*/ 35 w 168"/>
                <a:gd name="T95" fmla="*/ 12 h 142"/>
                <a:gd name="T96" fmla="*/ 35 w 168"/>
                <a:gd name="T97" fmla="*/ 12 h 142"/>
                <a:gd name="T98" fmla="*/ 38 w 168"/>
                <a:gd name="T99" fmla="*/ 13 h 142"/>
                <a:gd name="T100" fmla="*/ 38 w 168"/>
                <a:gd name="T101" fmla="*/ 16 h 142"/>
                <a:gd name="T102" fmla="*/ 33 w 168"/>
                <a:gd name="T103" fmla="*/ 16 h 142"/>
                <a:gd name="T104" fmla="*/ 25 w 168"/>
                <a:gd name="T105" fmla="*/ 17 h 142"/>
                <a:gd name="T106" fmla="*/ 18 w 168"/>
                <a:gd name="T107" fmla="*/ 13 h 142"/>
                <a:gd name="T108" fmla="*/ 22 w 168"/>
                <a:gd name="T109" fmla="*/ 12 h 142"/>
                <a:gd name="T110" fmla="*/ 18 w 168"/>
                <a:gd name="T111" fmla="*/ 12 h 142"/>
                <a:gd name="T112" fmla="*/ 29 w 168"/>
                <a:gd name="T113" fmla="*/ 13 h 142"/>
                <a:gd name="T114" fmla="*/ 27 w 168"/>
                <a:gd name="T115" fmla="*/ 13 h 142"/>
                <a:gd name="T116" fmla="*/ 22 w 168"/>
                <a:gd name="T117" fmla="*/ 12 h 142"/>
                <a:gd name="T118" fmla="*/ 27 w 168"/>
                <a:gd name="T119" fmla="*/ 12 h 142"/>
                <a:gd name="T120" fmla="*/ 39 w 168"/>
                <a:gd name="T121" fmla="*/ 14 h 142"/>
                <a:gd name="T122" fmla="*/ 28 w 168"/>
                <a:gd name="T123" fmla="*/ 15 h 142"/>
                <a:gd name="T124" fmla="*/ 25 w 168"/>
                <a:gd name="T125" fmla="*/ 16 h 142"/>
                <a:gd name="T126" fmla="*/ 0 w 168"/>
                <a:gd name="T127" fmla="*/ 0 h 142"/>
                <a:gd name="T128" fmla="*/ 168 w 168"/>
                <a:gd name="T129" fmla="*/ 142 h 1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  <a:cxn ang="0">
                  <a:pos x="T124" y="T125"/>
                </a:cxn>
              </a:cxnLst>
              <a:rect l="T126" t="T127" r="T128" b="T129"/>
              <a:pathLst>
                <a:path w="168" h="142">
                  <a:moveTo>
                    <a:pt x="41" y="0"/>
                  </a:moveTo>
                  <a:lnTo>
                    <a:pt x="43" y="1"/>
                  </a:lnTo>
                  <a:lnTo>
                    <a:pt x="44" y="1"/>
                  </a:lnTo>
                  <a:lnTo>
                    <a:pt x="44" y="3"/>
                  </a:lnTo>
                  <a:lnTo>
                    <a:pt x="47" y="6"/>
                  </a:lnTo>
                  <a:lnTo>
                    <a:pt x="44" y="14"/>
                  </a:lnTo>
                  <a:lnTo>
                    <a:pt x="40" y="8"/>
                  </a:lnTo>
                  <a:lnTo>
                    <a:pt x="39" y="3"/>
                  </a:lnTo>
                  <a:lnTo>
                    <a:pt x="40" y="3"/>
                  </a:lnTo>
                  <a:lnTo>
                    <a:pt x="41" y="1"/>
                  </a:lnTo>
                  <a:lnTo>
                    <a:pt x="41" y="0"/>
                  </a:lnTo>
                  <a:close/>
                  <a:moveTo>
                    <a:pt x="17" y="1"/>
                  </a:moveTo>
                  <a:lnTo>
                    <a:pt x="18" y="3"/>
                  </a:lnTo>
                  <a:lnTo>
                    <a:pt x="20" y="3"/>
                  </a:lnTo>
                  <a:lnTo>
                    <a:pt x="20" y="1"/>
                  </a:lnTo>
                  <a:lnTo>
                    <a:pt x="21" y="3"/>
                  </a:lnTo>
                  <a:lnTo>
                    <a:pt x="21" y="4"/>
                  </a:lnTo>
                  <a:lnTo>
                    <a:pt x="23" y="6"/>
                  </a:lnTo>
                  <a:lnTo>
                    <a:pt x="24" y="6"/>
                  </a:lnTo>
                  <a:lnTo>
                    <a:pt x="26" y="7"/>
                  </a:lnTo>
                  <a:lnTo>
                    <a:pt x="26" y="8"/>
                  </a:lnTo>
                  <a:lnTo>
                    <a:pt x="27" y="8"/>
                  </a:lnTo>
                  <a:lnTo>
                    <a:pt x="27" y="10"/>
                  </a:lnTo>
                  <a:lnTo>
                    <a:pt x="27" y="11"/>
                  </a:lnTo>
                  <a:lnTo>
                    <a:pt x="27" y="13"/>
                  </a:lnTo>
                  <a:lnTo>
                    <a:pt x="26" y="13"/>
                  </a:lnTo>
                  <a:lnTo>
                    <a:pt x="24" y="13"/>
                  </a:lnTo>
                  <a:lnTo>
                    <a:pt x="17" y="6"/>
                  </a:lnTo>
                  <a:lnTo>
                    <a:pt x="18" y="6"/>
                  </a:lnTo>
                  <a:lnTo>
                    <a:pt x="18" y="4"/>
                  </a:lnTo>
                  <a:lnTo>
                    <a:pt x="17" y="3"/>
                  </a:lnTo>
                  <a:lnTo>
                    <a:pt x="17" y="1"/>
                  </a:lnTo>
                  <a:close/>
                  <a:moveTo>
                    <a:pt x="62" y="3"/>
                  </a:moveTo>
                  <a:lnTo>
                    <a:pt x="63" y="4"/>
                  </a:lnTo>
                  <a:lnTo>
                    <a:pt x="64" y="4"/>
                  </a:lnTo>
                  <a:lnTo>
                    <a:pt x="56" y="16"/>
                  </a:lnTo>
                  <a:lnTo>
                    <a:pt x="57" y="17"/>
                  </a:lnTo>
                  <a:lnTo>
                    <a:pt x="57" y="18"/>
                  </a:lnTo>
                  <a:lnTo>
                    <a:pt x="59" y="18"/>
                  </a:lnTo>
                  <a:lnTo>
                    <a:pt x="60" y="18"/>
                  </a:lnTo>
                  <a:lnTo>
                    <a:pt x="62" y="18"/>
                  </a:lnTo>
                  <a:lnTo>
                    <a:pt x="62" y="17"/>
                  </a:lnTo>
                  <a:lnTo>
                    <a:pt x="63" y="17"/>
                  </a:lnTo>
                  <a:lnTo>
                    <a:pt x="63" y="18"/>
                  </a:lnTo>
                  <a:lnTo>
                    <a:pt x="62" y="18"/>
                  </a:lnTo>
                  <a:lnTo>
                    <a:pt x="63" y="20"/>
                  </a:lnTo>
                  <a:lnTo>
                    <a:pt x="64" y="20"/>
                  </a:lnTo>
                  <a:lnTo>
                    <a:pt x="66" y="21"/>
                  </a:lnTo>
                  <a:lnTo>
                    <a:pt x="66" y="23"/>
                  </a:lnTo>
                  <a:lnTo>
                    <a:pt x="66" y="24"/>
                  </a:lnTo>
                  <a:lnTo>
                    <a:pt x="66" y="26"/>
                  </a:lnTo>
                  <a:lnTo>
                    <a:pt x="64" y="26"/>
                  </a:lnTo>
                  <a:lnTo>
                    <a:pt x="70" y="27"/>
                  </a:lnTo>
                  <a:lnTo>
                    <a:pt x="72" y="28"/>
                  </a:lnTo>
                  <a:lnTo>
                    <a:pt x="72" y="30"/>
                  </a:lnTo>
                  <a:lnTo>
                    <a:pt x="73" y="30"/>
                  </a:lnTo>
                  <a:lnTo>
                    <a:pt x="73" y="31"/>
                  </a:lnTo>
                  <a:lnTo>
                    <a:pt x="72" y="31"/>
                  </a:lnTo>
                  <a:lnTo>
                    <a:pt x="72" y="33"/>
                  </a:lnTo>
                  <a:lnTo>
                    <a:pt x="70" y="33"/>
                  </a:lnTo>
                  <a:lnTo>
                    <a:pt x="70" y="34"/>
                  </a:lnTo>
                  <a:lnTo>
                    <a:pt x="69" y="34"/>
                  </a:lnTo>
                  <a:lnTo>
                    <a:pt x="70" y="36"/>
                  </a:lnTo>
                  <a:lnTo>
                    <a:pt x="70" y="37"/>
                  </a:lnTo>
                  <a:lnTo>
                    <a:pt x="72" y="37"/>
                  </a:lnTo>
                  <a:lnTo>
                    <a:pt x="72" y="39"/>
                  </a:lnTo>
                  <a:lnTo>
                    <a:pt x="70" y="39"/>
                  </a:lnTo>
                  <a:lnTo>
                    <a:pt x="72" y="40"/>
                  </a:lnTo>
                  <a:lnTo>
                    <a:pt x="72" y="41"/>
                  </a:lnTo>
                  <a:lnTo>
                    <a:pt x="72" y="43"/>
                  </a:lnTo>
                  <a:lnTo>
                    <a:pt x="72" y="44"/>
                  </a:lnTo>
                  <a:lnTo>
                    <a:pt x="73" y="46"/>
                  </a:lnTo>
                  <a:lnTo>
                    <a:pt x="73" y="47"/>
                  </a:lnTo>
                  <a:lnTo>
                    <a:pt x="72" y="47"/>
                  </a:lnTo>
                  <a:lnTo>
                    <a:pt x="72" y="46"/>
                  </a:lnTo>
                  <a:lnTo>
                    <a:pt x="70" y="46"/>
                  </a:lnTo>
                  <a:lnTo>
                    <a:pt x="72" y="46"/>
                  </a:lnTo>
                  <a:lnTo>
                    <a:pt x="70" y="46"/>
                  </a:lnTo>
                  <a:lnTo>
                    <a:pt x="70" y="44"/>
                  </a:lnTo>
                  <a:lnTo>
                    <a:pt x="69" y="44"/>
                  </a:lnTo>
                  <a:lnTo>
                    <a:pt x="69" y="43"/>
                  </a:lnTo>
                  <a:lnTo>
                    <a:pt x="67" y="41"/>
                  </a:lnTo>
                  <a:lnTo>
                    <a:pt x="69" y="41"/>
                  </a:lnTo>
                  <a:lnTo>
                    <a:pt x="70" y="41"/>
                  </a:lnTo>
                  <a:lnTo>
                    <a:pt x="70" y="40"/>
                  </a:lnTo>
                  <a:lnTo>
                    <a:pt x="72" y="40"/>
                  </a:lnTo>
                  <a:lnTo>
                    <a:pt x="70" y="40"/>
                  </a:lnTo>
                  <a:lnTo>
                    <a:pt x="69" y="40"/>
                  </a:lnTo>
                  <a:lnTo>
                    <a:pt x="67" y="39"/>
                  </a:lnTo>
                  <a:lnTo>
                    <a:pt x="66" y="37"/>
                  </a:lnTo>
                  <a:lnTo>
                    <a:pt x="69" y="31"/>
                  </a:lnTo>
                  <a:lnTo>
                    <a:pt x="62" y="31"/>
                  </a:lnTo>
                  <a:lnTo>
                    <a:pt x="62" y="20"/>
                  </a:lnTo>
                  <a:lnTo>
                    <a:pt x="60" y="20"/>
                  </a:lnTo>
                  <a:lnTo>
                    <a:pt x="59" y="20"/>
                  </a:lnTo>
                  <a:lnTo>
                    <a:pt x="57" y="20"/>
                  </a:lnTo>
                  <a:lnTo>
                    <a:pt x="56" y="20"/>
                  </a:lnTo>
                  <a:lnTo>
                    <a:pt x="54" y="20"/>
                  </a:lnTo>
                  <a:lnTo>
                    <a:pt x="53" y="20"/>
                  </a:lnTo>
                  <a:lnTo>
                    <a:pt x="51" y="18"/>
                  </a:lnTo>
                  <a:lnTo>
                    <a:pt x="62" y="8"/>
                  </a:lnTo>
                  <a:lnTo>
                    <a:pt x="62" y="7"/>
                  </a:lnTo>
                  <a:lnTo>
                    <a:pt x="62" y="6"/>
                  </a:lnTo>
                  <a:lnTo>
                    <a:pt x="60" y="4"/>
                  </a:lnTo>
                  <a:lnTo>
                    <a:pt x="62" y="4"/>
                  </a:lnTo>
                  <a:lnTo>
                    <a:pt x="63" y="3"/>
                  </a:lnTo>
                  <a:lnTo>
                    <a:pt x="62" y="3"/>
                  </a:lnTo>
                  <a:close/>
                  <a:moveTo>
                    <a:pt x="34" y="6"/>
                  </a:moveTo>
                  <a:lnTo>
                    <a:pt x="36" y="7"/>
                  </a:lnTo>
                  <a:lnTo>
                    <a:pt x="37" y="7"/>
                  </a:lnTo>
                  <a:lnTo>
                    <a:pt x="37" y="8"/>
                  </a:lnTo>
                  <a:lnTo>
                    <a:pt x="37" y="10"/>
                  </a:lnTo>
                  <a:lnTo>
                    <a:pt x="37" y="11"/>
                  </a:lnTo>
                  <a:lnTo>
                    <a:pt x="43" y="17"/>
                  </a:lnTo>
                  <a:lnTo>
                    <a:pt x="50" y="11"/>
                  </a:lnTo>
                  <a:lnTo>
                    <a:pt x="51" y="13"/>
                  </a:lnTo>
                  <a:lnTo>
                    <a:pt x="53" y="13"/>
                  </a:lnTo>
                  <a:lnTo>
                    <a:pt x="53" y="11"/>
                  </a:lnTo>
                  <a:lnTo>
                    <a:pt x="49" y="17"/>
                  </a:lnTo>
                  <a:lnTo>
                    <a:pt x="41" y="18"/>
                  </a:lnTo>
                  <a:lnTo>
                    <a:pt x="23" y="18"/>
                  </a:lnTo>
                  <a:lnTo>
                    <a:pt x="23" y="20"/>
                  </a:lnTo>
                  <a:lnTo>
                    <a:pt x="21" y="20"/>
                  </a:lnTo>
                  <a:lnTo>
                    <a:pt x="20" y="20"/>
                  </a:lnTo>
                  <a:lnTo>
                    <a:pt x="20" y="18"/>
                  </a:lnTo>
                  <a:lnTo>
                    <a:pt x="20" y="17"/>
                  </a:lnTo>
                  <a:lnTo>
                    <a:pt x="21" y="17"/>
                  </a:lnTo>
                  <a:lnTo>
                    <a:pt x="21" y="16"/>
                  </a:lnTo>
                  <a:lnTo>
                    <a:pt x="20" y="16"/>
                  </a:lnTo>
                  <a:lnTo>
                    <a:pt x="20" y="14"/>
                  </a:lnTo>
                  <a:lnTo>
                    <a:pt x="20" y="13"/>
                  </a:lnTo>
                  <a:lnTo>
                    <a:pt x="24" y="17"/>
                  </a:lnTo>
                  <a:lnTo>
                    <a:pt x="28" y="13"/>
                  </a:lnTo>
                  <a:lnTo>
                    <a:pt x="34" y="6"/>
                  </a:lnTo>
                  <a:close/>
                  <a:moveTo>
                    <a:pt x="135" y="3"/>
                  </a:moveTo>
                  <a:lnTo>
                    <a:pt x="136" y="4"/>
                  </a:lnTo>
                  <a:lnTo>
                    <a:pt x="135" y="4"/>
                  </a:lnTo>
                  <a:lnTo>
                    <a:pt x="135" y="6"/>
                  </a:lnTo>
                  <a:lnTo>
                    <a:pt x="136" y="6"/>
                  </a:lnTo>
                  <a:lnTo>
                    <a:pt x="136" y="7"/>
                  </a:lnTo>
                  <a:lnTo>
                    <a:pt x="136" y="8"/>
                  </a:lnTo>
                  <a:lnTo>
                    <a:pt x="138" y="8"/>
                  </a:lnTo>
                  <a:lnTo>
                    <a:pt x="138" y="10"/>
                  </a:lnTo>
                  <a:lnTo>
                    <a:pt x="136" y="10"/>
                  </a:lnTo>
                  <a:lnTo>
                    <a:pt x="138" y="11"/>
                  </a:lnTo>
                  <a:lnTo>
                    <a:pt x="139" y="13"/>
                  </a:lnTo>
                  <a:lnTo>
                    <a:pt x="139" y="14"/>
                  </a:lnTo>
                  <a:lnTo>
                    <a:pt x="139" y="16"/>
                  </a:lnTo>
                  <a:lnTo>
                    <a:pt x="139" y="17"/>
                  </a:lnTo>
                  <a:lnTo>
                    <a:pt x="138" y="17"/>
                  </a:lnTo>
                  <a:lnTo>
                    <a:pt x="133" y="10"/>
                  </a:lnTo>
                  <a:lnTo>
                    <a:pt x="133" y="8"/>
                  </a:lnTo>
                  <a:lnTo>
                    <a:pt x="133" y="7"/>
                  </a:lnTo>
                  <a:lnTo>
                    <a:pt x="133" y="6"/>
                  </a:lnTo>
                  <a:lnTo>
                    <a:pt x="132" y="4"/>
                  </a:lnTo>
                  <a:lnTo>
                    <a:pt x="133" y="4"/>
                  </a:lnTo>
                  <a:lnTo>
                    <a:pt x="135" y="4"/>
                  </a:lnTo>
                  <a:lnTo>
                    <a:pt x="135" y="3"/>
                  </a:lnTo>
                  <a:close/>
                  <a:moveTo>
                    <a:pt x="53" y="6"/>
                  </a:moveTo>
                  <a:lnTo>
                    <a:pt x="54" y="7"/>
                  </a:lnTo>
                  <a:lnTo>
                    <a:pt x="53" y="6"/>
                  </a:lnTo>
                  <a:lnTo>
                    <a:pt x="54" y="7"/>
                  </a:lnTo>
                  <a:lnTo>
                    <a:pt x="53" y="6"/>
                  </a:lnTo>
                  <a:close/>
                  <a:moveTo>
                    <a:pt x="110" y="4"/>
                  </a:moveTo>
                  <a:lnTo>
                    <a:pt x="112" y="6"/>
                  </a:lnTo>
                  <a:lnTo>
                    <a:pt x="112" y="4"/>
                  </a:lnTo>
                  <a:lnTo>
                    <a:pt x="119" y="13"/>
                  </a:lnTo>
                  <a:lnTo>
                    <a:pt x="119" y="14"/>
                  </a:lnTo>
                  <a:lnTo>
                    <a:pt x="119" y="16"/>
                  </a:lnTo>
                  <a:lnTo>
                    <a:pt x="118" y="16"/>
                  </a:lnTo>
                  <a:lnTo>
                    <a:pt x="118" y="17"/>
                  </a:lnTo>
                  <a:lnTo>
                    <a:pt x="118" y="16"/>
                  </a:lnTo>
                  <a:lnTo>
                    <a:pt x="116" y="16"/>
                  </a:lnTo>
                  <a:lnTo>
                    <a:pt x="116" y="14"/>
                  </a:lnTo>
                  <a:lnTo>
                    <a:pt x="115" y="13"/>
                  </a:lnTo>
                  <a:lnTo>
                    <a:pt x="113" y="13"/>
                  </a:lnTo>
                  <a:lnTo>
                    <a:pt x="113" y="11"/>
                  </a:lnTo>
                  <a:lnTo>
                    <a:pt x="112" y="11"/>
                  </a:lnTo>
                  <a:lnTo>
                    <a:pt x="110" y="10"/>
                  </a:lnTo>
                  <a:lnTo>
                    <a:pt x="110" y="8"/>
                  </a:lnTo>
                  <a:lnTo>
                    <a:pt x="110" y="7"/>
                  </a:lnTo>
                  <a:lnTo>
                    <a:pt x="110" y="6"/>
                  </a:lnTo>
                  <a:lnTo>
                    <a:pt x="109" y="4"/>
                  </a:lnTo>
                  <a:lnTo>
                    <a:pt x="110" y="6"/>
                  </a:lnTo>
                  <a:lnTo>
                    <a:pt x="110" y="4"/>
                  </a:lnTo>
                  <a:close/>
                  <a:moveTo>
                    <a:pt x="153" y="8"/>
                  </a:moveTo>
                  <a:lnTo>
                    <a:pt x="155" y="10"/>
                  </a:lnTo>
                  <a:lnTo>
                    <a:pt x="156" y="10"/>
                  </a:lnTo>
                  <a:lnTo>
                    <a:pt x="156" y="8"/>
                  </a:lnTo>
                  <a:lnTo>
                    <a:pt x="149" y="18"/>
                  </a:lnTo>
                  <a:lnTo>
                    <a:pt x="151" y="20"/>
                  </a:lnTo>
                  <a:lnTo>
                    <a:pt x="149" y="20"/>
                  </a:lnTo>
                  <a:lnTo>
                    <a:pt x="151" y="21"/>
                  </a:lnTo>
                  <a:lnTo>
                    <a:pt x="152" y="21"/>
                  </a:lnTo>
                  <a:lnTo>
                    <a:pt x="153" y="21"/>
                  </a:lnTo>
                  <a:lnTo>
                    <a:pt x="155" y="21"/>
                  </a:lnTo>
                  <a:lnTo>
                    <a:pt x="156" y="31"/>
                  </a:lnTo>
                  <a:lnTo>
                    <a:pt x="164" y="33"/>
                  </a:lnTo>
                  <a:lnTo>
                    <a:pt x="162" y="37"/>
                  </a:lnTo>
                  <a:lnTo>
                    <a:pt x="162" y="39"/>
                  </a:lnTo>
                  <a:lnTo>
                    <a:pt x="162" y="40"/>
                  </a:lnTo>
                  <a:lnTo>
                    <a:pt x="164" y="40"/>
                  </a:lnTo>
                  <a:lnTo>
                    <a:pt x="164" y="41"/>
                  </a:lnTo>
                  <a:lnTo>
                    <a:pt x="165" y="41"/>
                  </a:lnTo>
                  <a:lnTo>
                    <a:pt x="165" y="43"/>
                  </a:lnTo>
                  <a:lnTo>
                    <a:pt x="164" y="43"/>
                  </a:lnTo>
                  <a:lnTo>
                    <a:pt x="162" y="43"/>
                  </a:lnTo>
                  <a:lnTo>
                    <a:pt x="161" y="43"/>
                  </a:lnTo>
                  <a:lnTo>
                    <a:pt x="159" y="41"/>
                  </a:lnTo>
                  <a:lnTo>
                    <a:pt x="159" y="40"/>
                  </a:lnTo>
                  <a:lnTo>
                    <a:pt x="161" y="40"/>
                  </a:lnTo>
                  <a:lnTo>
                    <a:pt x="161" y="39"/>
                  </a:lnTo>
                  <a:lnTo>
                    <a:pt x="161" y="37"/>
                  </a:lnTo>
                  <a:lnTo>
                    <a:pt x="162" y="37"/>
                  </a:lnTo>
                  <a:lnTo>
                    <a:pt x="162" y="36"/>
                  </a:lnTo>
                  <a:lnTo>
                    <a:pt x="161" y="34"/>
                  </a:lnTo>
                  <a:lnTo>
                    <a:pt x="159" y="34"/>
                  </a:lnTo>
                  <a:lnTo>
                    <a:pt x="158" y="34"/>
                  </a:lnTo>
                  <a:lnTo>
                    <a:pt x="156" y="34"/>
                  </a:lnTo>
                  <a:lnTo>
                    <a:pt x="155" y="34"/>
                  </a:lnTo>
                  <a:lnTo>
                    <a:pt x="153" y="24"/>
                  </a:lnTo>
                  <a:lnTo>
                    <a:pt x="152" y="24"/>
                  </a:lnTo>
                  <a:lnTo>
                    <a:pt x="151" y="23"/>
                  </a:lnTo>
                  <a:lnTo>
                    <a:pt x="151" y="24"/>
                  </a:lnTo>
                  <a:lnTo>
                    <a:pt x="149" y="24"/>
                  </a:lnTo>
                  <a:lnTo>
                    <a:pt x="148" y="24"/>
                  </a:lnTo>
                  <a:lnTo>
                    <a:pt x="146" y="23"/>
                  </a:lnTo>
                  <a:lnTo>
                    <a:pt x="153" y="11"/>
                  </a:lnTo>
                  <a:lnTo>
                    <a:pt x="155" y="11"/>
                  </a:lnTo>
                  <a:lnTo>
                    <a:pt x="153" y="11"/>
                  </a:lnTo>
                  <a:lnTo>
                    <a:pt x="153" y="10"/>
                  </a:lnTo>
                  <a:lnTo>
                    <a:pt x="153" y="8"/>
                  </a:lnTo>
                  <a:close/>
                  <a:moveTo>
                    <a:pt x="128" y="11"/>
                  </a:moveTo>
                  <a:lnTo>
                    <a:pt x="133" y="16"/>
                  </a:lnTo>
                  <a:lnTo>
                    <a:pt x="133" y="17"/>
                  </a:lnTo>
                  <a:lnTo>
                    <a:pt x="133" y="18"/>
                  </a:lnTo>
                  <a:lnTo>
                    <a:pt x="135" y="18"/>
                  </a:lnTo>
                  <a:lnTo>
                    <a:pt x="136" y="20"/>
                  </a:lnTo>
                  <a:lnTo>
                    <a:pt x="138" y="21"/>
                  </a:lnTo>
                  <a:lnTo>
                    <a:pt x="139" y="21"/>
                  </a:lnTo>
                  <a:lnTo>
                    <a:pt x="141" y="21"/>
                  </a:lnTo>
                  <a:lnTo>
                    <a:pt x="141" y="20"/>
                  </a:lnTo>
                  <a:lnTo>
                    <a:pt x="142" y="20"/>
                  </a:lnTo>
                  <a:lnTo>
                    <a:pt x="142" y="18"/>
                  </a:lnTo>
                  <a:lnTo>
                    <a:pt x="142" y="17"/>
                  </a:lnTo>
                  <a:lnTo>
                    <a:pt x="143" y="17"/>
                  </a:lnTo>
                  <a:lnTo>
                    <a:pt x="143" y="16"/>
                  </a:lnTo>
                  <a:lnTo>
                    <a:pt x="143" y="14"/>
                  </a:lnTo>
                  <a:lnTo>
                    <a:pt x="145" y="16"/>
                  </a:lnTo>
                  <a:lnTo>
                    <a:pt x="146" y="16"/>
                  </a:lnTo>
                  <a:lnTo>
                    <a:pt x="146" y="14"/>
                  </a:lnTo>
                  <a:lnTo>
                    <a:pt x="142" y="20"/>
                  </a:lnTo>
                  <a:lnTo>
                    <a:pt x="142" y="21"/>
                  </a:lnTo>
                  <a:lnTo>
                    <a:pt x="142" y="23"/>
                  </a:lnTo>
                  <a:lnTo>
                    <a:pt x="141" y="23"/>
                  </a:lnTo>
                  <a:lnTo>
                    <a:pt x="139" y="21"/>
                  </a:lnTo>
                  <a:lnTo>
                    <a:pt x="132" y="21"/>
                  </a:lnTo>
                  <a:lnTo>
                    <a:pt x="116" y="20"/>
                  </a:lnTo>
                  <a:lnTo>
                    <a:pt x="113" y="16"/>
                  </a:lnTo>
                  <a:lnTo>
                    <a:pt x="115" y="17"/>
                  </a:lnTo>
                  <a:lnTo>
                    <a:pt x="115" y="18"/>
                  </a:lnTo>
                  <a:lnTo>
                    <a:pt x="116" y="18"/>
                  </a:lnTo>
                  <a:lnTo>
                    <a:pt x="118" y="20"/>
                  </a:lnTo>
                  <a:lnTo>
                    <a:pt x="119" y="20"/>
                  </a:lnTo>
                  <a:lnTo>
                    <a:pt x="120" y="20"/>
                  </a:lnTo>
                  <a:lnTo>
                    <a:pt x="120" y="18"/>
                  </a:lnTo>
                  <a:lnTo>
                    <a:pt x="126" y="13"/>
                  </a:lnTo>
                  <a:lnTo>
                    <a:pt x="128" y="13"/>
                  </a:lnTo>
                  <a:lnTo>
                    <a:pt x="129" y="13"/>
                  </a:lnTo>
                  <a:lnTo>
                    <a:pt x="129" y="11"/>
                  </a:lnTo>
                  <a:lnTo>
                    <a:pt x="128" y="11"/>
                  </a:lnTo>
                  <a:close/>
                  <a:moveTo>
                    <a:pt x="23" y="20"/>
                  </a:moveTo>
                  <a:lnTo>
                    <a:pt x="39" y="20"/>
                  </a:lnTo>
                  <a:lnTo>
                    <a:pt x="47" y="20"/>
                  </a:lnTo>
                  <a:lnTo>
                    <a:pt x="54" y="23"/>
                  </a:lnTo>
                  <a:lnTo>
                    <a:pt x="56" y="28"/>
                  </a:lnTo>
                  <a:lnTo>
                    <a:pt x="57" y="30"/>
                  </a:lnTo>
                  <a:lnTo>
                    <a:pt x="56" y="31"/>
                  </a:lnTo>
                  <a:lnTo>
                    <a:pt x="56" y="33"/>
                  </a:lnTo>
                  <a:lnTo>
                    <a:pt x="54" y="33"/>
                  </a:lnTo>
                  <a:lnTo>
                    <a:pt x="54" y="34"/>
                  </a:lnTo>
                  <a:lnTo>
                    <a:pt x="66" y="33"/>
                  </a:lnTo>
                  <a:lnTo>
                    <a:pt x="62" y="37"/>
                  </a:lnTo>
                  <a:lnTo>
                    <a:pt x="63" y="39"/>
                  </a:lnTo>
                  <a:lnTo>
                    <a:pt x="63" y="40"/>
                  </a:lnTo>
                  <a:lnTo>
                    <a:pt x="62" y="40"/>
                  </a:lnTo>
                  <a:lnTo>
                    <a:pt x="60" y="40"/>
                  </a:lnTo>
                  <a:lnTo>
                    <a:pt x="66" y="46"/>
                  </a:lnTo>
                  <a:lnTo>
                    <a:pt x="67" y="47"/>
                  </a:lnTo>
                  <a:lnTo>
                    <a:pt x="66" y="47"/>
                  </a:lnTo>
                  <a:lnTo>
                    <a:pt x="64" y="47"/>
                  </a:lnTo>
                  <a:lnTo>
                    <a:pt x="63" y="46"/>
                  </a:lnTo>
                  <a:lnTo>
                    <a:pt x="63" y="47"/>
                  </a:lnTo>
                  <a:lnTo>
                    <a:pt x="62" y="47"/>
                  </a:lnTo>
                  <a:lnTo>
                    <a:pt x="63" y="49"/>
                  </a:lnTo>
                  <a:lnTo>
                    <a:pt x="64" y="49"/>
                  </a:lnTo>
                  <a:lnTo>
                    <a:pt x="64" y="50"/>
                  </a:lnTo>
                  <a:lnTo>
                    <a:pt x="66" y="51"/>
                  </a:lnTo>
                  <a:lnTo>
                    <a:pt x="66" y="53"/>
                  </a:lnTo>
                  <a:lnTo>
                    <a:pt x="66" y="54"/>
                  </a:lnTo>
                  <a:lnTo>
                    <a:pt x="64" y="54"/>
                  </a:lnTo>
                  <a:lnTo>
                    <a:pt x="64" y="56"/>
                  </a:lnTo>
                  <a:lnTo>
                    <a:pt x="63" y="56"/>
                  </a:lnTo>
                  <a:lnTo>
                    <a:pt x="56" y="54"/>
                  </a:lnTo>
                  <a:lnTo>
                    <a:pt x="56" y="56"/>
                  </a:lnTo>
                  <a:lnTo>
                    <a:pt x="56" y="57"/>
                  </a:lnTo>
                  <a:lnTo>
                    <a:pt x="56" y="59"/>
                  </a:lnTo>
                  <a:lnTo>
                    <a:pt x="56" y="60"/>
                  </a:lnTo>
                  <a:lnTo>
                    <a:pt x="49" y="59"/>
                  </a:lnTo>
                  <a:lnTo>
                    <a:pt x="47" y="66"/>
                  </a:lnTo>
                  <a:lnTo>
                    <a:pt x="46" y="66"/>
                  </a:lnTo>
                  <a:lnTo>
                    <a:pt x="44" y="66"/>
                  </a:lnTo>
                  <a:lnTo>
                    <a:pt x="43" y="66"/>
                  </a:lnTo>
                  <a:lnTo>
                    <a:pt x="41" y="64"/>
                  </a:lnTo>
                  <a:lnTo>
                    <a:pt x="41" y="66"/>
                  </a:lnTo>
                  <a:lnTo>
                    <a:pt x="40" y="67"/>
                  </a:lnTo>
                  <a:lnTo>
                    <a:pt x="40" y="69"/>
                  </a:lnTo>
                  <a:lnTo>
                    <a:pt x="39" y="69"/>
                  </a:lnTo>
                  <a:lnTo>
                    <a:pt x="39" y="70"/>
                  </a:lnTo>
                  <a:lnTo>
                    <a:pt x="37" y="70"/>
                  </a:lnTo>
                  <a:lnTo>
                    <a:pt x="36" y="70"/>
                  </a:lnTo>
                  <a:lnTo>
                    <a:pt x="34" y="69"/>
                  </a:lnTo>
                  <a:lnTo>
                    <a:pt x="27" y="69"/>
                  </a:lnTo>
                  <a:lnTo>
                    <a:pt x="28" y="69"/>
                  </a:lnTo>
                  <a:lnTo>
                    <a:pt x="28" y="67"/>
                  </a:lnTo>
                  <a:lnTo>
                    <a:pt x="28" y="66"/>
                  </a:lnTo>
                  <a:lnTo>
                    <a:pt x="27" y="64"/>
                  </a:lnTo>
                  <a:lnTo>
                    <a:pt x="27" y="66"/>
                  </a:lnTo>
                  <a:lnTo>
                    <a:pt x="26" y="66"/>
                  </a:lnTo>
                  <a:lnTo>
                    <a:pt x="24" y="66"/>
                  </a:lnTo>
                  <a:lnTo>
                    <a:pt x="23" y="64"/>
                  </a:lnTo>
                  <a:lnTo>
                    <a:pt x="23" y="66"/>
                  </a:lnTo>
                  <a:lnTo>
                    <a:pt x="21" y="64"/>
                  </a:lnTo>
                  <a:lnTo>
                    <a:pt x="20" y="63"/>
                  </a:lnTo>
                  <a:lnTo>
                    <a:pt x="20" y="62"/>
                  </a:lnTo>
                  <a:lnTo>
                    <a:pt x="20" y="60"/>
                  </a:lnTo>
                  <a:lnTo>
                    <a:pt x="21" y="60"/>
                  </a:lnTo>
                  <a:lnTo>
                    <a:pt x="21" y="59"/>
                  </a:lnTo>
                  <a:lnTo>
                    <a:pt x="20" y="57"/>
                  </a:lnTo>
                  <a:lnTo>
                    <a:pt x="20" y="59"/>
                  </a:lnTo>
                  <a:lnTo>
                    <a:pt x="18" y="59"/>
                  </a:lnTo>
                  <a:lnTo>
                    <a:pt x="17" y="59"/>
                  </a:lnTo>
                  <a:lnTo>
                    <a:pt x="16" y="59"/>
                  </a:lnTo>
                  <a:lnTo>
                    <a:pt x="14" y="59"/>
                  </a:lnTo>
                  <a:lnTo>
                    <a:pt x="13" y="59"/>
                  </a:lnTo>
                  <a:lnTo>
                    <a:pt x="11" y="59"/>
                  </a:lnTo>
                  <a:lnTo>
                    <a:pt x="10" y="57"/>
                  </a:lnTo>
                  <a:lnTo>
                    <a:pt x="11" y="57"/>
                  </a:lnTo>
                  <a:lnTo>
                    <a:pt x="11" y="56"/>
                  </a:lnTo>
                  <a:lnTo>
                    <a:pt x="11" y="54"/>
                  </a:lnTo>
                  <a:lnTo>
                    <a:pt x="5" y="51"/>
                  </a:lnTo>
                  <a:lnTo>
                    <a:pt x="5" y="50"/>
                  </a:lnTo>
                  <a:lnTo>
                    <a:pt x="5" y="49"/>
                  </a:lnTo>
                  <a:lnTo>
                    <a:pt x="4" y="47"/>
                  </a:lnTo>
                  <a:lnTo>
                    <a:pt x="3" y="47"/>
                  </a:lnTo>
                  <a:lnTo>
                    <a:pt x="1" y="47"/>
                  </a:lnTo>
                  <a:lnTo>
                    <a:pt x="0" y="46"/>
                  </a:lnTo>
                  <a:lnTo>
                    <a:pt x="5" y="41"/>
                  </a:lnTo>
                  <a:lnTo>
                    <a:pt x="5" y="40"/>
                  </a:lnTo>
                  <a:lnTo>
                    <a:pt x="4" y="39"/>
                  </a:lnTo>
                  <a:lnTo>
                    <a:pt x="5" y="39"/>
                  </a:lnTo>
                  <a:lnTo>
                    <a:pt x="7" y="39"/>
                  </a:lnTo>
                  <a:lnTo>
                    <a:pt x="7" y="37"/>
                  </a:lnTo>
                  <a:lnTo>
                    <a:pt x="5" y="36"/>
                  </a:lnTo>
                  <a:lnTo>
                    <a:pt x="7" y="34"/>
                  </a:lnTo>
                  <a:lnTo>
                    <a:pt x="7" y="33"/>
                  </a:lnTo>
                  <a:lnTo>
                    <a:pt x="8" y="34"/>
                  </a:lnTo>
                  <a:lnTo>
                    <a:pt x="10" y="34"/>
                  </a:lnTo>
                  <a:lnTo>
                    <a:pt x="11" y="34"/>
                  </a:lnTo>
                  <a:lnTo>
                    <a:pt x="13" y="34"/>
                  </a:lnTo>
                  <a:lnTo>
                    <a:pt x="14" y="34"/>
                  </a:lnTo>
                  <a:lnTo>
                    <a:pt x="16" y="34"/>
                  </a:lnTo>
                  <a:lnTo>
                    <a:pt x="16" y="33"/>
                  </a:lnTo>
                  <a:lnTo>
                    <a:pt x="16" y="31"/>
                  </a:lnTo>
                  <a:lnTo>
                    <a:pt x="16" y="30"/>
                  </a:lnTo>
                  <a:lnTo>
                    <a:pt x="16" y="28"/>
                  </a:lnTo>
                  <a:lnTo>
                    <a:pt x="16" y="27"/>
                  </a:lnTo>
                  <a:lnTo>
                    <a:pt x="14" y="26"/>
                  </a:lnTo>
                  <a:lnTo>
                    <a:pt x="16" y="26"/>
                  </a:lnTo>
                  <a:lnTo>
                    <a:pt x="17" y="26"/>
                  </a:lnTo>
                  <a:lnTo>
                    <a:pt x="17" y="24"/>
                  </a:lnTo>
                  <a:lnTo>
                    <a:pt x="20" y="20"/>
                  </a:lnTo>
                  <a:lnTo>
                    <a:pt x="21" y="21"/>
                  </a:lnTo>
                  <a:lnTo>
                    <a:pt x="23" y="21"/>
                  </a:lnTo>
                  <a:lnTo>
                    <a:pt x="23" y="20"/>
                  </a:lnTo>
                  <a:close/>
                  <a:moveTo>
                    <a:pt x="30" y="24"/>
                  </a:moveTo>
                  <a:lnTo>
                    <a:pt x="31" y="26"/>
                  </a:lnTo>
                  <a:lnTo>
                    <a:pt x="31" y="27"/>
                  </a:lnTo>
                  <a:lnTo>
                    <a:pt x="33" y="28"/>
                  </a:lnTo>
                  <a:lnTo>
                    <a:pt x="34" y="27"/>
                  </a:lnTo>
                  <a:lnTo>
                    <a:pt x="36" y="27"/>
                  </a:lnTo>
                  <a:lnTo>
                    <a:pt x="36" y="26"/>
                  </a:lnTo>
                  <a:lnTo>
                    <a:pt x="37" y="26"/>
                  </a:lnTo>
                  <a:lnTo>
                    <a:pt x="37" y="27"/>
                  </a:lnTo>
                  <a:lnTo>
                    <a:pt x="36" y="27"/>
                  </a:lnTo>
                  <a:lnTo>
                    <a:pt x="36" y="28"/>
                  </a:lnTo>
                  <a:lnTo>
                    <a:pt x="34" y="28"/>
                  </a:lnTo>
                  <a:lnTo>
                    <a:pt x="33" y="28"/>
                  </a:lnTo>
                  <a:lnTo>
                    <a:pt x="39" y="34"/>
                  </a:lnTo>
                  <a:lnTo>
                    <a:pt x="46" y="34"/>
                  </a:lnTo>
                  <a:lnTo>
                    <a:pt x="47" y="33"/>
                  </a:lnTo>
                  <a:lnTo>
                    <a:pt x="47" y="31"/>
                  </a:lnTo>
                  <a:lnTo>
                    <a:pt x="49" y="31"/>
                  </a:lnTo>
                  <a:lnTo>
                    <a:pt x="49" y="33"/>
                  </a:lnTo>
                  <a:lnTo>
                    <a:pt x="47" y="33"/>
                  </a:lnTo>
                  <a:lnTo>
                    <a:pt x="47" y="34"/>
                  </a:lnTo>
                  <a:lnTo>
                    <a:pt x="47" y="36"/>
                  </a:lnTo>
                  <a:lnTo>
                    <a:pt x="46" y="36"/>
                  </a:lnTo>
                  <a:lnTo>
                    <a:pt x="46" y="37"/>
                  </a:lnTo>
                  <a:lnTo>
                    <a:pt x="46" y="39"/>
                  </a:lnTo>
                  <a:lnTo>
                    <a:pt x="46" y="40"/>
                  </a:lnTo>
                  <a:lnTo>
                    <a:pt x="44" y="40"/>
                  </a:lnTo>
                  <a:lnTo>
                    <a:pt x="44" y="41"/>
                  </a:lnTo>
                  <a:lnTo>
                    <a:pt x="43" y="41"/>
                  </a:lnTo>
                  <a:lnTo>
                    <a:pt x="41" y="41"/>
                  </a:lnTo>
                  <a:lnTo>
                    <a:pt x="40" y="40"/>
                  </a:lnTo>
                  <a:lnTo>
                    <a:pt x="40" y="39"/>
                  </a:lnTo>
                  <a:lnTo>
                    <a:pt x="39" y="37"/>
                  </a:lnTo>
                  <a:lnTo>
                    <a:pt x="31" y="33"/>
                  </a:lnTo>
                  <a:lnTo>
                    <a:pt x="31" y="34"/>
                  </a:lnTo>
                  <a:lnTo>
                    <a:pt x="30" y="34"/>
                  </a:lnTo>
                  <a:lnTo>
                    <a:pt x="28" y="34"/>
                  </a:lnTo>
                  <a:lnTo>
                    <a:pt x="27" y="34"/>
                  </a:lnTo>
                  <a:lnTo>
                    <a:pt x="28" y="36"/>
                  </a:lnTo>
                  <a:lnTo>
                    <a:pt x="28" y="37"/>
                  </a:lnTo>
                  <a:lnTo>
                    <a:pt x="27" y="37"/>
                  </a:lnTo>
                  <a:lnTo>
                    <a:pt x="27" y="39"/>
                  </a:lnTo>
                  <a:lnTo>
                    <a:pt x="26" y="39"/>
                  </a:lnTo>
                  <a:lnTo>
                    <a:pt x="24" y="39"/>
                  </a:lnTo>
                  <a:lnTo>
                    <a:pt x="23" y="39"/>
                  </a:lnTo>
                  <a:lnTo>
                    <a:pt x="21" y="39"/>
                  </a:lnTo>
                  <a:lnTo>
                    <a:pt x="20" y="37"/>
                  </a:lnTo>
                  <a:lnTo>
                    <a:pt x="21" y="37"/>
                  </a:lnTo>
                  <a:lnTo>
                    <a:pt x="21" y="36"/>
                  </a:lnTo>
                  <a:lnTo>
                    <a:pt x="21" y="34"/>
                  </a:lnTo>
                  <a:lnTo>
                    <a:pt x="20" y="33"/>
                  </a:lnTo>
                  <a:lnTo>
                    <a:pt x="26" y="33"/>
                  </a:lnTo>
                  <a:lnTo>
                    <a:pt x="27" y="33"/>
                  </a:lnTo>
                  <a:lnTo>
                    <a:pt x="28" y="33"/>
                  </a:lnTo>
                  <a:lnTo>
                    <a:pt x="30" y="33"/>
                  </a:lnTo>
                  <a:lnTo>
                    <a:pt x="30" y="31"/>
                  </a:lnTo>
                  <a:lnTo>
                    <a:pt x="30" y="30"/>
                  </a:lnTo>
                  <a:lnTo>
                    <a:pt x="30" y="28"/>
                  </a:lnTo>
                  <a:lnTo>
                    <a:pt x="31" y="28"/>
                  </a:lnTo>
                  <a:lnTo>
                    <a:pt x="31" y="27"/>
                  </a:lnTo>
                  <a:lnTo>
                    <a:pt x="30" y="27"/>
                  </a:lnTo>
                  <a:lnTo>
                    <a:pt x="30" y="26"/>
                  </a:lnTo>
                  <a:lnTo>
                    <a:pt x="30" y="24"/>
                  </a:lnTo>
                  <a:close/>
                  <a:moveTo>
                    <a:pt x="118" y="23"/>
                  </a:moveTo>
                  <a:lnTo>
                    <a:pt x="135" y="24"/>
                  </a:lnTo>
                  <a:lnTo>
                    <a:pt x="136" y="26"/>
                  </a:lnTo>
                  <a:lnTo>
                    <a:pt x="138" y="26"/>
                  </a:lnTo>
                  <a:lnTo>
                    <a:pt x="139" y="26"/>
                  </a:lnTo>
                  <a:lnTo>
                    <a:pt x="141" y="26"/>
                  </a:lnTo>
                  <a:lnTo>
                    <a:pt x="141" y="24"/>
                  </a:lnTo>
                  <a:lnTo>
                    <a:pt x="146" y="27"/>
                  </a:lnTo>
                  <a:lnTo>
                    <a:pt x="148" y="28"/>
                  </a:lnTo>
                  <a:lnTo>
                    <a:pt x="148" y="27"/>
                  </a:lnTo>
                  <a:lnTo>
                    <a:pt x="149" y="28"/>
                  </a:lnTo>
                  <a:lnTo>
                    <a:pt x="149" y="30"/>
                  </a:lnTo>
                  <a:lnTo>
                    <a:pt x="149" y="31"/>
                  </a:lnTo>
                  <a:lnTo>
                    <a:pt x="149" y="33"/>
                  </a:lnTo>
                  <a:lnTo>
                    <a:pt x="148" y="33"/>
                  </a:lnTo>
                  <a:lnTo>
                    <a:pt x="148" y="34"/>
                  </a:lnTo>
                  <a:lnTo>
                    <a:pt x="148" y="36"/>
                  </a:lnTo>
                  <a:lnTo>
                    <a:pt x="146" y="36"/>
                  </a:lnTo>
                  <a:lnTo>
                    <a:pt x="153" y="37"/>
                  </a:lnTo>
                  <a:lnTo>
                    <a:pt x="155" y="39"/>
                  </a:lnTo>
                  <a:lnTo>
                    <a:pt x="156" y="39"/>
                  </a:lnTo>
                  <a:lnTo>
                    <a:pt x="158" y="39"/>
                  </a:lnTo>
                  <a:lnTo>
                    <a:pt x="158" y="37"/>
                  </a:lnTo>
                  <a:lnTo>
                    <a:pt x="153" y="41"/>
                  </a:lnTo>
                  <a:lnTo>
                    <a:pt x="155" y="43"/>
                  </a:lnTo>
                  <a:lnTo>
                    <a:pt x="155" y="44"/>
                  </a:lnTo>
                  <a:lnTo>
                    <a:pt x="153" y="44"/>
                  </a:lnTo>
                  <a:lnTo>
                    <a:pt x="155" y="46"/>
                  </a:lnTo>
                  <a:lnTo>
                    <a:pt x="156" y="47"/>
                  </a:lnTo>
                  <a:lnTo>
                    <a:pt x="158" y="47"/>
                  </a:lnTo>
                  <a:lnTo>
                    <a:pt x="159" y="49"/>
                  </a:lnTo>
                  <a:lnTo>
                    <a:pt x="159" y="50"/>
                  </a:lnTo>
                  <a:lnTo>
                    <a:pt x="158" y="50"/>
                  </a:lnTo>
                  <a:lnTo>
                    <a:pt x="156" y="49"/>
                  </a:lnTo>
                  <a:lnTo>
                    <a:pt x="156" y="50"/>
                  </a:lnTo>
                  <a:lnTo>
                    <a:pt x="155" y="50"/>
                  </a:lnTo>
                  <a:lnTo>
                    <a:pt x="153" y="50"/>
                  </a:lnTo>
                  <a:lnTo>
                    <a:pt x="156" y="57"/>
                  </a:lnTo>
                  <a:lnTo>
                    <a:pt x="148" y="57"/>
                  </a:lnTo>
                  <a:lnTo>
                    <a:pt x="148" y="59"/>
                  </a:lnTo>
                  <a:lnTo>
                    <a:pt x="148" y="60"/>
                  </a:lnTo>
                  <a:lnTo>
                    <a:pt x="146" y="60"/>
                  </a:lnTo>
                  <a:lnTo>
                    <a:pt x="148" y="62"/>
                  </a:lnTo>
                  <a:lnTo>
                    <a:pt x="148" y="63"/>
                  </a:lnTo>
                  <a:lnTo>
                    <a:pt x="148" y="64"/>
                  </a:lnTo>
                  <a:lnTo>
                    <a:pt x="146" y="64"/>
                  </a:lnTo>
                  <a:lnTo>
                    <a:pt x="145" y="64"/>
                  </a:lnTo>
                  <a:lnTo>
                    <a:pt x="143" y="64"/>
                  </a:lnTo>
                  <a:lnTo>
                    <a:pt x="142" y="64"/>
                  </a:lnTo>
                  <a:lnTo>
                    <a:pt x="141" y="63"/>
                  </a:lnTo>
                  <a:lnTo>
                    <a:pt x="139" y="63"/>
                  </a:lnTo>
                  <a:lnTo>
                    <a:pt x="139" y="64"/>
                  </a:lnTo>
                  <a:lnTo>
                    <a:pt x="139" y="66"/>
                  </a:lnTo>
                  <a:lnTo>
                    <a:pt x="141" y="66"/>
                  </a:lnTo>
                  <a:lnTo>
                    <a:pt x="141" y="67"/>
                  </a:lnTo>
                  <a:lnTo>
                    <a:pt x="141" y="69"/>
                  </a:lnTo>
                  <a:lnTo>
                    <a:pt x="139" y="69"/>
                  </a:lnTo>
                  <a:lnTo>
                    <a:pt x="132" y="67"/>
                  </a:lnTo>
                  <a:lnTo>
                    <a:pt x="133" y="70"/>
                  </a:lnTo>
                  <a:lnTo>
                    <a:pt x="122" y="70"/>
                  </a:lnTo>
                  <a:lnTo>
                    <a:pt x="122" y="69"/>
                  </a:lnTo>
                  <a:lnTo>
                    <a:pt x="120" y="69"/>
                  </a:lnTo>
                  <a:lnTo>
                    <a:pt x="119" y="67"/>
                  </a:lnTo>
                  <a:lnTo>
                    <a:pt x="118" y="67"/>
                  </a:lnTo>
                  <a:lnTo>
                    <a:pt x="116" y="67"/>
                  </a:lnTo>
                  <a:lnTo>
                    <a:pt x="115" y="66"/>
                  </a:lnTo>
                  <a:lnTo>
                    <a:pt x="115" y="67"/>
                  </a:lnTo>
                  <a:lnTo>
                    <a:pt x="113" y="67"/>
                  </a:lnTo>
                  <a:lnTo>
                    <a:pt x="113" y="69"/>
                  </a:lnTo>
                  <a:lnTo>
                    <a:pt x="113" y="67"/>
                  </a:lnTo>
                  <a:lnTo>
                    <a:pt x="112" y="67"/>
                  </a:lnTo>
                  <a:lnTo>
                    <a:pt x="112" y="66"/>
                  </a:lnTo>
                  <a:lnTo>
                    <a:pt x="110" y="64"/>
                  </a:lnTo>
                  <a:lnTo>
                    <a:pt x="112" y="64"/>
                  </a:lnTo>
                  <a:lnTo>
                    <a:pt x="112" y="63"/>
                  </a:lnTo>
                  <a:lnTo>
                    <a:pt x="110" y="62"/>
                  </a:lnTo>
                  <a:lnTo>
                    <a:pt x="110" y="63"/>
                  </a:lnTo>
                  <a:lnTo>
                    <a:pt x="109" y="63"/>
                  </a:lnTo>
                  <a:lnTo>
                    <a:pt x="108" y="63"/>
                  </a:lnTo>
                  <a:lnTo>
                    <a:pt x="106" y="63"/>
                  </a:lnTo>
                  <a:lnTo>
                    <a:pt x="105" y="63"/>
                  </a:lnTo>
                  <a:lnTo>
                    <a:pt x="103" y="62"/>
                  </a:lnTo>
                  <a:lnTo>
                    <a:pt x="103" y="60"/>
                  </a:lnTo>
                  <a:lnTo>
                    <a:pt x="103" y="59"/>
                  </a:lnTo>
                  <a:lnTo>
                    <a:pt x="103" y="57"/>
                  </a:lnTo>
                  <a:lnTo>
                    <a:pt x="103" y="56"/>
                  </a:lnTo>
                  <a:lnTo>
                    <a:pt x="96" y="56"/>
                  </a:lnTo>
                  <a:lnTo>
                    <a:pt x="97" y="56"/>
                  </a:lnTo>
                  <a:lnTo>
                    <a:pt x="97" y="54"/>
                  </a:lnTo>
                  <a:lnTo>
                    <a:pt x="97" y="53"/>
                  </a:lnTo>
                  <a:lnTo>
                    <a:pt x="97" y="51"/>
                  </a:lnTo>
                  <a:lnTo>
                    <a:pt x="97" y="50"/>
                  </a:lnTo>
                  <a:lnTo>
                    <a:pt x="96" y="49"/>
                  </a:lnTo>
                  <a:lnTo>
                    <a:pt x="96" y="50"/>
                  </a:lnTo>
                  <a:lnTo>
                    <a:pt x="95" y="50"/>
                  </a:lnTo>
                  <a:lnTo>
                    <a:pt x="93" y="49"/>
                  </a:lnTo>
                  <a:lnTo>
                    <a:pt x="97" y="43"/>
                  </a:lnTo>
                  <a:lnTo>
                    <a:pt x="99" y="43"/>
                  </a:lnTo>
                  <a:lnTo>
                    <a:pt x="99" y="41"/>
                  </a:lnTo>
                  <a:lnTo>
                    <a:pt x="97" y="41"/>
                  </a:lnTo>
                  <a:lnTo>
                    <a:pt x="96" y="40"/>
                  </a:lnTo>
                  <a:lnTo>
                    <a:pt x="97" y="40"/>
                  </a:lnTo>
                  <a:lnTo>
                    <a:pt x="97" y="39"/>
                  </a:lnTo>
                  <a:lnTo>
                    <a:pt x="97" y="37"/>
                  </a:lnTo>
                  <a:lnTo>
                    <a:pt x="99" y="37"/>
                  </a:lnTo>
                  <a:lnTo>
                    <a:pt x="100" y="36"/>
                  </a:lnTo>
                  <a:lnTo>
                    <a:pt x="102" y="36"/>
                  </a:lnTo>
                  <a:lnTo>
                    <a:pt x="103" y="36"/>
                  </a:lnTo>
                  <a:lnTo>
                    <a:pt x="105" y="36"/>
                  </a:lnTo>
                  <a:lnTo>
                    <a:pt x="105" y="28"/>
                  </a:lnTo>
                  <a:lnTo>
                    <a:pt x="113" y="23"/>
                  </a:lnTo>
                  <a:lnTo>
                    <a:pt x="115" y="24"/>
                  </a:lnTo>
                  <a:lnTo>
                    <a:pt x="116" y="24"/>
                  </a:lnTo>
                  <a:lnTo>
                    <a:pt x="118" y="24"/>
                  </a:lnTo>
                  <a:lnTo>
                    <a:pt x="118" y="23"/>
                  </a:lnTo>
                  <a:close/>
                  <a:moveTo>
                    <a:pt x="120" y="28"/>
                  </a:moveTo>
                  <a:lnTo>
                    <a:pt x="122" y="30"/>
                  </a:lnTo>
                  <a:lnTo>
                    <a:pt x="123" y="30"/>
                  </a:lnTo>
                  <a:lnTo>
                    <a:pt x="123" y="28"/>
                  </a:lnTo>
                  <a:lnTo>
                    <a:pt x="130" y="28"/>
                  </a:lnTo>
                  <a:lnTo>
                    <a:pt x="130" y="30"/>
                  </a:lnTo>
                  <a:lnTo>
                    <a:pt x="129" y="31"/>
                  </a:lnTo>
                  <a:lnTo>
                    <a:pt x="128" y="33"/>
                  </a:lnTo>
                  <a:lnTo>
                    <a:pt x="126" y="33"/>
                  </a:lnTo>
                  <a:lnTo>
                    <a:pt x="130" y="37"/>
                  </a:lnTo>
                  <a:lnTo>
                    <a:pt x="132" y="37"/>
                  </a:lnTo>
                  <a:lnTo>
                    <a:pt x="132" y="39"/>
                  </a:lnTo>
                  <a:lnTo>
                    <a:pt x="133" y="39"/>
                  </a:lnTo>
                  <a:lnTo>
                    <a:pt x="139" y="36"/>
                  </a:lnTo>
                  <a:lnTo>
                    <a:pt x="141" y="37"/>
                  </a:lnTo>
                  <a:lnTo>
                    <a:pt x="141" y="39"/>
                  </a:lnTo>
                  <a:lnTo>
                    <a:pt x="139" y="39"/>
                  </a:lnTo>
                  <a:lnTo>
                    <a:pt x="138" y="39"/>
                  </a:lnTo>
                  <a:lnTo>
                    <a:pt x="139" y="40"/>
                  </a:lnTo>
                  <a:lnTo>
                    <a:pt x="139" y="41"/>
                  </a:lnTo>
                  <a:lnTo>
                    <a:pt x="138" y="41"/>
                  </a:lnTo>
                  <a:lnTo>
                    <a:pt x="138" y="43"/>
                  </a:lnTo>
                  <a:lnTo>
                    <a:pt x="136" y="43"/>
                  </a:lnTo>
                  <a:lnTo>
                    <a:pt x="136" y="44"/>
                  </a:lnTo>
                  <a:lnTo>
                    <a:pt x="135" y="44"/>
                  </a:lnTo>
                  <a:lnTo>
                    <a:pt x="133" y="44"/>
                  </a:lnTo>
                  <a:lnTo>
                    <a:pt x="132" y="43"/>
                  </a:lnTo>
                  <a:lnTo>
                    <a:pt x="132" y="41"/>
                  </a:lnTo>
                  <a:lnTo>
                    <a:pt x="130" y="40"/>
                  </a:lnTo>
                  <a:lnTo>
                    <a:pt x="125" y="34"/>
                  </a:lnTo>
                  <a:lnTo>
                    <a:pt x="125" y="36"/>
                  </a:lnTo>
                  <a:lnTo>
                    <a:pt x="123" y="36"/>
                  </a:lnTo>
                  <a:lnTo>
                    <a:pt x="123" y="37"/>
                  </a:lnTo>
                  <a:lnTo>
                    <a:pt x="122" y="37"/>
                  </a:lnTo>
                  <a:lnTo>
                    <a:pt x="120" y="36"/>
                  </a:lnTo>
                  <a:lnTo>
                    <a:pt x="120" y="37"/>
                  </a:lnTo>
                  <a:lnTo>
                    <a:pt x="119" y="37"/>
                  </a:lnTo>
                  <a:lnTo>
                    <a:pt x="119" y="39"/>
                  </a:lnTo>
                  <a:lnTo>
                    <a:pt x="119" y="40"/>
                  </a:lnTo>
                  <a:lnTo>
                    <a:pt x="118" y="40"/>
                  </a:lnTo>
                  <a:lnTo>
                    <a:pt x="118" y="41"/>
                  </a:lnTo>
                  <a:lnTo>
                    <a:pt x="116" y="41"/>
                  </a:lnTo>
                  <a:lnTo>
                    <a:pt x="115" y="40"/>
                  </a:lnTo>
                  <a:lnTo>
                    <a:pt x="112" y="34"/>
                  </a:lnTo>
                  <a:lnTo>
                    <a:pt x="110" y="34"/>
                  </a:lnTo>
                  <a:lnTo>
                    <a:pt x="112" y="34"/>
                  </a:lnTo>
                  <a:lnTo>
                    <a:pt x="113" y="34"/>
                  </a:lnTo>
                  <a:lnTo>
                    <a:pt x="115" y="34"/>
                  </a:lnTo>
                  <a:lnTo>
                    <a:pt x="120" y="34"/>
                  </a:lnTo>
                  <a:lnTo>
                    <a:pt x="120" y="28"/>
                  </a:lnTo>
                  <a:close/>
                  <a:moveTo>
                    <a:pt x="27" y="46"/>
                  </a:moveTo>
                  <a:lnTo>
                    <a:pt x="28" y="47"/>
                  </a:lnTo>
                  <a:lnTo>
                    <a:pt x="30" y="49"/>
                  </a:lnTo>
                  <a:lnTo>
                    <a:pt x="31" y="49"/>
                  </a:lnTo>
                  <a:lnTo>
                    <a:pt x="33" y="49"/>
                  </a:lnTo>
                  <a:lnTo>
                    <a:pt x="34" y="49"/>
                  </a:lnTo>
                  <a:lnTo>
                    <a:pt x="34" y="47"/>
                  </a:lnTo>
                  <a:lnTo>
                    <a:pt x="33" y="50"/>
                  </a:lnTo>
                  <a:lnTo>
                    <a:pt x="34" y="51"/>
                  </a:lnTo>
                  <a:lnTo>
                    <a:pt x="33" y="51"/>
                  </a:lnTo>
                  <a:lnTo>
                    <a:pt x="34" y="53"/>
                  </a:lnTo>
                  <a:lnTo>
                    <a:pt x="36" y="54"/>
                  </a:lnTo>
                  <a:lnTo>
                    <a:pt x="36" y="56"/>
                  </a:lnTo>
                  <a:lnTo>
                    <a:pt x="37" y="56"/>
                  </a:lnTo>
                  <a:lnTo>
                    <a:pt x="39" y="56"/>
                  </a:lnTo>
                  <a:lnTo>
                    <a:pt x="40" y="56"/>
                  </a:lnTo>
                  <a:lnTo>
                    <a:pt x="41" y="56"/>
                  </a:lnTo>
                  <a:lnTo>
                    <a:pt x="41" y="54"/>
                  </a:lnTo>
                  <a:lnTo>
                    <a:pt x="41" y="53"/>
                  </a:lnTo>
                  <a:lnTo>
                    <a:pt x="41" y="51"/>
                  </a:lnTo>
                  <a:lnTo>
                    <a:pt x="43" y="53"/>
                  </a:lnTo>
                  <a:lnTo>
                    <a:pt x="43" y="54"/>
                  </a:lnTo>
                  <a:lnTo>
                    <a:pt x="43" y="56"/>
                  </a:lnTo>
                  <a:lnTo>
                    <a:pt x="41" y="56"/>
                  </a:lnTo>
                  <a:lnTo>
                    <a:pt x="41" y="57"/>
                  </a:lnTo>
                  <a:lnTo>
                    <a:pt x="40" y="57"/>
                  </a:lnTo>
                  <a:lnTo>
                    <a:pt x="39" y="57"/>
                  </a:lnTo>
                  <a:lnTo>
                    <a:pt x="37" y="57"/>
                  </a:lnTo>
                  <a:lnTo>
                    <a:pt x="36" y="57"/>
                  </a:lnTo>
                  <a:lnTo>
                    <a:pt x="34" y="56"/>
                  </a:lnTo>
                  <a:lnTo>
                    <a:pt x="26" y="56"/>
                  </a:lnTo>
                  <a:lnTo>
                    <a:pt x="26" y="54"/>
                  </a:lnTo>
                  <a:lnTo>
                    <a:pt x="24" y="53"/>
                  </a:lnTo>
                  <a:lnTo>
                    <a:pt x="24" y="51"/>
                  </a:lnTo>
                  <a:lnTo>
                    <a:pt x="23" y="50"/>
                  </a:lnTo>
                  <a:lnTo>
                    <a:pt x="24" y="51"/>
                  </a:lnTo>
                  <a:lnTo>
                    <a:pt x="26" y="51"/>
                  </a:lnTo>
                  <a:lnTo>
                    <a:pt x="26" y="53"/>
                  </a:lnTo>
                  <a:lnTo>
                    <a:pt x="26" y="54"/>
                  </a:lnTo>
                  <a:lnTo>
                    <a:pt x="27" y="56"/>
                  </a:lnTo>
                  <a:lnTo>
                    <a:pt x="28" y="56"/>
                  </a:lnTo>
                  <a:lnTo>
                    <a:pt x="30" y="56"/>
                  </a:lnTo>
                  <a:lnTo>
                    <a:pt x="30" y="54"/>
                  </a:lnTo>
                  <a:lnTo>
                    <a:pt x="31" y="54"/>
                  </a:lnTo>
                  <a:lnTo>
                    <a:pt x="31" y="53"/>
                  </a:lnTo>
                  <a:lnTo>
                    <a:pt x="31" y="51"/>
                  </a:lnTo>
                  <a:lnTo>
                    <a:pt x="31" y="50"/>
                  </a:lnTo>
                  <a:lnTo>
                    <a:pt x="30" y="49"/>
                  </a:lnTo>
                  <a:lnTo>
                    <a:pt x="31" y="49"/>
                  </a:lnTo>
                  <a:lnTo>
                    <a:pt x="30" y="49"/>
                  </a:lnTo>
                  <a:lnTo>
                    <a:pt x="28" y="49"/>
                  </a:lnTo>
                  <a:lnTo>
                    <a:pt x="28" y="47"/>
                  </a:lnTo>
                  <a:lnTo>
                    <a:pt x="27" y="47"/>
                  </a:lnTo>
                  <a:lnTo>
                    <a:pt x="27" y="46"/>
                  </a:lnTo>
                  <a:close/>
                  <a:moveTo>
                    <a:pt x="161" y="46"/>
                  </a:moveTo>
                  <a:lnTo>
                    <a:pt x="162" y="47"/>
                  </a:lnTo>
                  <a:lnTo>
                    <a:pt x="164" y="47"/>
                  </a:lnTo>
                  <a:lnTo>
                    <a:pt x="165" y="47"/>
                  </a:lnTo>
                  <a:lnTo>
                    <a:pt x="165" y="46"/>
                  </a:lnTo>
                  <a:lnTo>
                    <a:pt x="165" y="47"/>
                  </a:lnTo>
                  <a:lnTo>
                    <a:pt x="166" y="49"/>
                  </a:lnTo>
                  <a:lnTo>
                    <a:pt x="166" y="50"/>
                  </a:lnTo>
                  <a:lnTo>
                    <a:pt x="168" y="51"/>
                  </a:lnTo>
                  <a:lnTo>
                    <a:pt x="166" y="51"/>
                  </a:lnTo>
                  <a:lnTo>
                    <a:pt x="165" y="51"/>
                  </a:lnTo>
                  <a:lnTo>
                    <a:pt x="164" y="51"/>
                  </a:lnTo>
                  <a:lnTo>
                    <a:pt x="161" y="46"/>
                  </a:lnTo>
                  <a:close/>
                  <a:moveTo>
                    <a:pt x="120" y="47"/>
                  </a:moveTo>
                  <a:lnTo>
                    <a:pt x="122" y="49"/>
                  </a:lnTo>
                  <a:lnTo>
                    <a:pt x="122" y="50"/>
                  </a:lnTo>
                  <a:lnTo>
                    <a:pt x="123" y="50"/>
                  </a:lnTo>
                  <a:lnTo>
                    <a:pt x="125" y="50"/>
                  </a:lnTo>
                  <a:lnTo>
                    <a:pt x="126" y="51"/>
                  </a:lnTo>
                  <a:lnTo>
                    <a:pt x="126" y="50"/>
                  </a:lnTo>
                  <a:lnTo>
                    <a:pt x="128" y="50"/>
                  </a:lnTo>
                  <a:lnTo>
                    <a:pt x="129" y="50"/>
                  </a:lnTo>
                  <a:lnTo>
                    <a:pt x="129" y="49"/>
                  </a:lnTo>
                  <a:lnTo>
                    <a:pt x="130" y="49"/>
                  </a:lnTo>
                  <a:lnTo>
                    <a:pt x="125" y="54"/>
                  </a:lnTo>
                  <a:lnTo>
                    <a:pt x="125" y="56"/>
                  </a:lnTo>
                  <a:lnTo>
                    <a:pt x="126" y="57"/>
                  </a:lnTo>
                  <a:lnTo>
                    <a:pt x="128" y="59"/>
                  </a:lnTo>
                  <a:lnTo>
                    <a:pt x="129" y="59"/>
                  </a:lnTo>
                  <a:lnTo>
                    <a:pt x="130" y="59"/>
                  </a:lnTo>
                  <a:lnTo>
                    <a:pt x="132" y="59"/>
                  </a:lnTo>
                  <a:lnTo>
                    <a:pt x="132" y="57"/>
                  </a:lnTo>
                  <a:lnTo>
                    <a:pt x="133" y="57"/>
                  </a:lnTo>
                  <a:lnTo>
                    <a:pt x="135" y="57"/>
                  </a:lnTo>
                  <a:lnTo>
                    <a:pt x="133" y="57"/>
                  </a:lnTo>
                  <a:lnTo>
                    <a:pt x="133" y="59"/>
                  </a:lnTo>
                  <a:lnTo>
                    <a:pt x="132" y="59"/>
                  </a:lnTo>
                  <a:lnTo>
                    <a:pt x="132" y="60"/>
                  </a:lnTo>
                  <a:lnTo>
                    <a:pt x="130" y="60"/>
                  </a:lnTo>
                  <a:lnTo>
                    <a:pt x="129" y="60"/>
                  </a:lnTo>
                  <a:lnTo>
                    <a:pt x="128" y="60"/>
                  </a:lnTo>
                  <a:lnTo>
                    <a:pt x="126" y="59"/>
                  </a:lnTo>
                  <a:lnTo>
                    <a:pt x="118" y="57"/>
                  </a:lnTo>
                  <a:lnTo>
                    <a:pt x="116" y="57"/>
                  </a:lnTo>
                  <a:lnTo>
                    <a:pt x="116" y="56"/>
                  </a:lnTo>
                  <a:lnTo>
                    <a:pt x="115" y="56"/>
                  </a:lnTo>
                  <a:lnTo>
                    <a:pt x="115" y="54"/>
                  </a:lnTo>
                  <a:lnTo>
                    <a:pt x="116" y="56"/>
                  </a:lnTo>
                  <a:lnTo>
                    <a:pt x="118" y="57"/>
                  </a:lnTo>
                  <a:lnTo>
                    <a:pt x="119" y="59"/>
                  </a:lnTo>
                  <a:lnTo>
                    <a:pt x="120" y="59"/>
                  </a:lnTo>
                  <a:lnTo>
                    <a:pt x="120" y="57"/>
                  </a:lnTo>
                  <a:lnTo>
                    <a:pt x="122" y="57"/>
                  </a:lnTo>
                  <a:lnTo>
                    <a:pt x="123" y="57"/>
                  </a:lnTo>
                  <a:lnTo>
                    <a:pt x="123" y="56"/>
                  </a:lnTo>
                  <a:lnTo>
                    <a:pt x="123" y="54"/>
                  </a:lnTo>
                  <a:lnTo>
                    <a:pt x="123" y="53"/>
                  </a:lnTo>
                  <a:lnTo>
                    <a:pt x="123" y="51"/>
                  </a:lnTo>
                  <a:lnTo>
                    <a:pt x="125" y="51"/>
                  </a:lnTo>
                  <a:lnTo>
                    <a:pt x="123" y="51"/>
                  </a:lnTo>
                  <a:lnTo>
                    <a:pt x="123" y="50"/>
                  </a:lnTo>
                  <a:lnTo>
                    <a:pt x="122" y="50"/>
                  </a:lnTo>
                  <a:lnTo>
                    <a:pt x="122" y="49"/>
                  </a:lnTo>
                  <a:lnTo>
                    <a:pt x="120" y="49"/>
                  </a:lnTo>
                  <a:lnTo>
                    <a:pt x="120" y="47"/>
                  </a:lnTo>
                  <a:close/>
                  <a:moveTo>
                    <a:pt x="85" y="74"/>
                  </a:moveTo>
                  <a:lnTo>
                    <a:pt x="86" y="76"/>
                  </a:lnTo>
                  <a:lnTo>
                    <a:pt x="87" y="76"/>
                  </a:lnTo>
                  <a:lnTo>
                    <a:pt x="89" y="76"/>
                  </a:lnTo>
                  <a:lnTo>
                    <a:pt x="89" y="74"/>
                  </a:lnTo>
                  <a:lnTo>
                    <a:pt x="90" y="76"/>
                  </a:lnTo>
                  <a:lnTo>
                    <a:pt x="90" y="77"/>
                  </a:lnTo>
                  <a:lnTo>
                    <a:pt x="90" y="79"/>
                  </a:lnTo>
                  <a:lnTo>
                    <a:pt x="92" y="79"/>
                  </a:lnTo>
                  <a:lnTo>
                    <a:pt x="92" y="80"/>
                  </a:lnTo>
                  <a:lnTo>
                    <a:pt x="90" y="80"/>
                  </a:lnTo>
                  <a:lnTo>
                    <a:pt x="93" y="85"/>
                  </a:lnTo>
                  <a:lnTo>
                    <a:pt x="93" y="86"/>
                  </a:lnTo>
                  <a:lnTo>
                    <a:pt x="93" y="87"/>
                  </a:lnTo>
                  <a:lnTo>
                    <a:pt x="92" y="87"/>
                  </a:lnTo>
                  <a:lnTo>
                    <a:pt x="86" y="80"/>
                  </a:lnTo>
                  <a:lnTo>
                    <a:pt x="87" y="80"/>
                  </a:lnTo>
                  <a:lnTo>
                    <a:pt x="87" y="79"/>
                  </a:lnTo>
                  <a:lnTo>
                    <a:pt x="86" y="79"/>
                  </a:lnTo>
                  <a:lnTo>
                    <a:pt x="86" y="77"/>
                  </a:lnTo>
                  <a:lnTo>
                    <a:pt x="85" y="76"/>
                  </a:lnTo>
                  <a:lnTo>
                    <a:pt x="85" y="74"/>
                  </a:lnTo>
                  <a:close/>
                  <a:moveTo>
                    <a:pt x="64" y="77"/>
                  </a:moveTo>
                  <a:lnTo>
                    <a:pt x="66" y="79"/>
                  </a:lnTo>
                  <a:lnTo>
                    <a:pt x="67" y="79"/>
                  </a:lnTo>
                  <a:lnTo>
                    <a:pt x="67" y="77"/>
                  </a:lnTo>
                  <a:lnTo>
                    <a:pt x="74" y="85"/>
                  </a:lnTo>
                  <a:lnTo>
                    <a:pt x="74" y="86"/>
                  </a:lnTo>
                  <a:lnTo>
                    <a:pt x="74" y="87"/>
                  </a:lnTo>
                  <a:lnTo>
                    <a:pt x="73" y="87"/>
                  </a:lnTo>
                  <a:lnTo>
                    <a:pt x="72" y="87"/>
                  </a:lnTo>
                  <a:lnTo>
                    <a:pt x="72" y="86"/>
                  </a:lnTo>
                  <a:lnTo>
                    <a:pt x="70" y="86"/>
                  </a:lnTo>
                  <a:lnTo>
                    <a:pt x="70" y="85"/>
                  </a:lnTo>
                  <a:lnTo>
                    <a:pt x="64" y="79"/>
                  </a:lnTo>
                  <a:lnTo>
                    <a:pt x="66" y="79"/>
                  </a:lnTo>
                  <a:lnTo>
                    <a:pt x="64" y="77"/>
                  </a:lnTo>
                  <a:close/>
                  <a:moveTo>
                    <a:pt x="105" y="80"/>
                  </a:moveTo>
                  <a:lnTo>
                    <a:pt x="106" y="82"/>
                  </a:lnTo>
                  <a:lnTo>
                    <a:pt x="108" y="82"/>
                  </a:lnTo>
                  <a:lnTo>
                    <a:pt x="109" y="82"/>
                  </a:lnTo>
                  <a:lnTo>
                    <a:pt x="109" y="80"/>
                  </a:lnTo>
                  <a:lnTo>
                    <a:pt x="109" y="82"/>
                  </a:lnTo>
                  <a:lnTo>
                    <a:pt x="109" y="83"/>
                  </a:lnTo>
                  <a:lnTo>
                    <a:pt x="108" y="83"/>
                  </a:lnTo>
                  <a:lnTo>
                    <a:pt x="106" y="83"/>
                  </a:lnTo>
                  <a:lnTo>
                    <a:pt x="106" y="82"/>
                  </a:lnTo>
                  <a:lnTo>
                    <a:pt x="105" y="80"/>
                  </a:lnTo>
                  <a:close/>
                  <a:moveTo>
                    <a:pt x="83" y="82"/>
                  </a:moveTo>
                  <a:lnTo>
                    <a:pt x="85" y="83"/>
                  </a:lnTo>
                  <a:lnTo>
                    <a:pt x="85" y="82"/>
                  </a:lnTo>
                  <a:lnTo>
                    <a:pt x="90" y="90"/>
                  </a:lnTo>
                  <a:lnTo>
                    <a:pt x="92" y="92"/>
                  </a:lnTo>
                  <a:lnTo>
                    <a:pt x="93" y="92"/>
                  </a:lnTo>
                  <a:lnTo>
                    <a:pt x="95" y="92"/>
                  </a:lnTo>
                  <a:lnTo>
                    <a:pt x="95" y="90"/>
                  </a:lnTo>
                  <a:lnTo>
                    <a:pt x="96" y="90"/>
                  </a:lnTo>
                  <a:lnTo>
                    <a:pt x="96" y="89"/>
                  </a:lnTo>
                  <a:lnTo>
                    <a:pt x="97" y="89"/>
                  </a:lnTo>
                  <a:lnTo>
                    <a:pt x="97" y="87"/>
                  </a:lnTo>
                  <a:lnTo>
                    <a:pt x="97" y="86"/>
                  </a:lnTo>
                  <a:lnTo>
                    <a:pt x="99" y="87"/>
                  </a:lnTo>
                  <a:lnTo>
                    <a:pt x="100" y="87"/>
                  </a:lnTo>
                  <a:lnTo>
                    <a:pt x="100" y="86"/>
                  </a:lnTo>
                  <a:lnTo>
                    <a:pt x="96" y="92"/>
                  </a:lnTo>
                  <a:lnTo>
                    <a:pt x="96" y="93"/>
                  </a:lnTo>
                  <a:lnTo>
                    <a:pt x="95" y="93"/>
                  </a:lnTo>
                  <a:lnTo>
                    <a:pt x="93" y="92"/>
                  </a:lnTo>
                  <a:lnTo>
                    <a:pt x="67" y="90"/>
                  </a:lnTo>
                  <a:lnTo>
                    <a:pt x="69" y="90"/>
                  </a:lnTo>
                  <a:lnTo>
                    <a:pt x="69" y="89"/>
                  </a:lnTo>
                  <a:lnTo>
                    <a:pt x="69" y="87"/>
                  </a:lnTo>
                  <a:lnTo>
                    <a:pt x="67" y="86"/>
                  </a:lnTo>
                  <a:lnTo>
                    <a:pt x="72" y="90"/>
                  </a:lnTo>
                  <a:lnTo>
                    <a:pt x="73" y="92"/>
                  </a:lnTo>
                  <a:lnTo>
                    <a:pt x="74" y="92"/>
                  </a:lnTo>
                  <a:lnTo>
                    <a:pt x="76" y="92"/>
                  </a:lnTo>
                  <a:lnTo>
                    <a:pt x="76" y="90"/>
                  </a:lnTo>
                  <a:lnTo>
                    <a:pt x="77" y="90"/>
                  </a:lnTo>
                  <a:lnTo>
                    <a:pt x="77" y="89"/>
                  </a:lnTo>
                  <a:lnTo>
                    <a:pt x="77" y="87"/>
                  </a:lnTo>
                  <a:lnTo>
                    <a:pt x="77" y="86"/>
                  </a:lnTo>
                  <a:lnTo>
                    <a:pt x="83" y="83"/>
                  </a:lnTo>
                  <a:lnTo>
                    <a:pt x="85" y="83"/>
                  </a:lnTo>
                  <a:lnTo>
                    <a:pt x="83" y="82"/>
                  </a:lnTo>
                  <a:close/>
                  <a:moveTo>
                    <a:pt x="62" y="90"/>
                  </a:moveTo>
                  <a:lnTo>
                    <a:pt x="63" y="92"/>
                  </a:lnTo>
                  <a:lnTo>
                    <a:pt x="64" y="92"/>
                  </a:lnTo>
                  <a:lnTo>
                    <a:pt x="64" y="93"/>
                  </a:lnTo>
                  <a:lnTo>
                    <a:pt x="64" y="95"/>
                  </a:lnTo>
                  <a:lnTo>
                    <a:pt x="63" y="95"/>
                  </a:lnTo>
                  <a:lnTo>
                    <a:pt x="63" y="93"/>
                  </a:lnTo>
                  <a:lnTo>
                    <a:pt x="63" y="92"/>
                  </a:lnTo>
                  <a:lnTo>
                    <a:pt x="62" y="90"/>
                  </a:lnTo>
                  <a:close/>
                  <a:moveTo>
                    <a:pt x="100" y="90"/>
                  </a:moveTo>
                  <a:lnTo>
                    <a:pt x="102" y="92"/>
                  </a:lnTo>
                  <a:lnTo>
                    <a:pt x="103" y="93"/>
                  </a:lnTo>
                  <a:lnTo>
                    <a:pt x="105" y="95"/>
                  </a:lnTo>
                  <a:lnTo>
                    <a:pt x="106" y="95"/>
                  </a:lnTo>
                  <a:lnTo>
                    <a:pt x="108" y="95"/>
                  </a:lnTo>
                  <a:lnTo>
                    <a:pt x="109" y="95"/>
                  </a:lnTo>
                  <a:lnTo>
                    <a:pt x="109" y="93"/>
                  </a:lnTo>
                  <a:lnTo>
                    <a:pt x="110" y="102"/>
                  </a:lnTo>
                  <a:lnTo>
                    <a:pt x="112" y="103"/>
                  </a:lnTo>
                  <a:lnTo>
                    <a:pt x="113" y="103"/>
                  </a:lnTo>
                  <a:lnTo>
                    <a:pt x="115" y="103"/>
                  </a:lnTo>
                  <a:lnTo>
                    <a:pt x="116" y="103"/>
                  </a:lnTo>
                  <a:lnTo>
                    <a:pt x="118" y="103"/>
                  </a:lnTo>
                  <a:lnTo>
                    <a:pt x="118" y="102"/>
                  </a:lnTo>
                  <a:lnTo>
                    <a:pt x="119" y="103"/>
                  </a:lnTo>
                  <a:lnTo>
                    <a:pt x="119" y="105"/>
                  </a:lnTo>
                  <a:lnTo>
                    <a:pt x="119" y="106"/>
                  </a:lnTo>
                  <a:lnTo>
                    <a:pt x="119" y="108"/>
                  </a:lnTo>
                  <a:lnTo>
                    <a:pt x="118" y="108"/>
                  </a:lnTo>
                  <a:lnTo>
                    <a:pt x="116" y="108"/>
                  </a:lnTo>
                  <a:lnTo>
                    <a:pt x="120" y="110"/>
                  </a:lnTo>
                  <a:lnTo>
                    <a:pt x="120" y="112"/>
                  </a:lnTo>
                  <a:lnTo>
                    <a:pt x="119" y="112"/>
                  </a:lnTo>
                  <a:lnTo>
                    <a:pt x="118" y="112"/>
                  </a:lnTo>
                  <a:lnTo>
                    <a:pt x="116" y="112"/>
                  </a:lnTo>
                  <a:lnTo>
                    <a:pt x="116" y="113"/>
                  </a:lnTo>
                  <a:lnTo>
                    <a:pt x="115" y="113"/>
                  </a:lnTo>
                  <a:lnTo>
                    <a:pt x="115" y="112"/>
                  </a:lnTo>
                  <a:lnTo>
                    <a:pt x="116" y="110"/>
                  </a:lnTo>
                  <a:lnTo>
                    <a:pt x="116" y="109"/>
                  </a:lnTo>
                  <a:lnTo>
                    <a:pt x="116" y="108"/>
                  </a:lnTo>
                  <a:lnTo>
                    <a:pt x="116" y="109"/>
                  </a:lnTo>
                  <a:lnTo>
                    <a:pt x="116" y="108"/>
                  </a:lnTo>
                  <a:lnTo>
                    <a:pt x="116" y="106"/>
                  </a:lnTo>
                  <a:lnTo>
                    <a:pt x="115" y="105"/>
                  </a:lnTo>
                  <a:lnTo>
                    <a:pt x="109" y="105"/>
                  </a:lnTo>
                  <a:lnTo>
                    <a:pt x="109" y="97"/>
                  </a:lnTo>
                  <a:lnTo>
                    <a:pt x="109" y="96"/>
                  </a:lnTo>
                  <a:lnTo>
                    <a:pt x="108" y="96"/>
                  </a:lnTo>
                  <a:lnTo>
                    <a:pt x="106" y="95"/>
                  </a:lnTo>
                  <a:lnTo>
                    <a:pt x="105" y="95"/>
                  </a:lnTo>
                  <a:lnTo>
                    <a:pt x="103" y="95"/>
                  </a:lnTo>
                  <a:lnTo>
                    <a:pt x="102" y="93"/>
                  </a:lnTo>
                  <a:lnTo>
                    <a:pt x="103" y="95"/>
                  </a:lnTo>
                  <a:lnTo>
                    <a:pt x="102" y="95"/>
                  </a:lnTo>
                  <a:lnTo>
                    <a:pt x="100" y="95"/>
                  </a:lnTo>
                  <a:lnTo>
                    <a:pt x="99" y="93"/>
                  </a:lnTo>
                  <a:lnTo>
                    <a:pt x="100" y="93"/>
                  </a:lnTo>
                  <a:lnTo>
                    <a:pt x="102" y="92"/>
                  </a:lnTo>
                  <a:lnTo>
                    <a:pt x="100" y="90"/>
                  </a:lnTo>
                  <a:close/>
                  <a:moveTo>
                    <a:pt x="70" y="93"/>
                  </a:moveTo>
                  <a:lnTo>
                    <a:pt x="92" y="95"/>
                  </a:lnTo>
                  <a:lnTo>
                    <a:pt x="93" y="96"/>
                  </a:lnTo>
                  <a:lnTo>
                    <a:pt x="95" y="96"/>
                  </a:lnTo>
                  <a:lnTo>
                    <a:pt x="96" y="96"/>
                  </a:lnTo>
                  <a:lnTo>
                    <a:pt x="96" y="95"/>
                  </a:lnTo>
                  <a:lnTo>
                    <a:pt x="97" y="96"/>
                  </a:lnTo>
                  <a:lnTo>
                    <a:pt x="99" y="96"/>
                  </a:lnTo>
                  <a:lnTo>
                    <a:pt x="100" y="97"/>
                  </a:lnTo>
                  <a:lnTo>
                    <a:pt x="102" y="99"/>
                  </a:lnTo>
                  <a:lnTo>
                    <a:pt x="103" y="99"/>
                  </a:lnTo>
                  <a:lnTo>
                    <a:pt x="103" y="97"/>
                  </a:lnTo>
                  <a:lnTo>
                    <a:pt x="105" y="105"/>
                  </a:lnTo>
                  <a:lnTo>
                    <a:pt x="105" y="106"/>
                  </a:lnTo>
                  <a:lnTo>
                    <a:pt x="105" y="108"/>
                  </a:lnTo>
                  <a:lnTo>
                    <a:pt x="103" y="108"/>
                  </a:lnTo>
                  <a:lnTo>
                    <a:pt x="102" y="108"/>
                  </a:lnTo>
                  <a:lnTo>
                    <a:pt x="103" y="109"/>
                  </a:lnTo>
                  <a:lnTo>
                    <a:pt x="105" y="109"/>
                  </a:lnTo>
                  <a:lnTo>
                    <a:pt x="106" y="109"/>
                  </a:lnTo>
                  <a:lnTo>
                    <a:pt x="108" y="109"/>
                  </a:lnTo>
                  <a:lnTo>
                    <a:pt x="109" y="109"/>
                  </a:lnTo>
                  <a:lnTo>
                    <a:pt x="110" y="109"/>
                  </a:lnTo>
                  <a:lnTo>
                    <a:pt x="112" y="109"/>
                  </a:lnTo>
                  <a:lnTo>
                    <a:pt x="113" y="109"/>
                  </a:lnTo>
                  <a:lnTo>
                    <a:pt x="113" y="108"/>
                  </a:lnTo>
                  <a:lnTo>
                    <a:pt x="113" y="109"/>
                  </a:lnTo>
                  <a:lnTo>
                    <a:pt x="113" y="110"/>
                  </a:lnTo>
                  <a:lnTo>
                    <a:pt x="112" y="110"/>
                  </a:lnTo>
                  <a:lnTo>
                    <a:pt x="110" y="110"/>
                  </a:lnTo>
                  <a:lnTo>
                    <a:pt x="108" y="115"/>
                  </a:lnTo>
                  <a:lnTo>
                    <a:pt x="109" y="116"/>
                  </a:lnTo>
                  <a:lnTo>
                    <a:pt x="109" y="118"/>
                  </a:lnTo>
                  <a:lnTo>
                    <a:pt x="110" y="118"/>
                  </a:lnTo>
                  <a:lnTo>
                    <a:pt x="112" y="118"/>
                  </a:lnTo>
                  <a:lnTo>
                    <a:pt x="113" y="119"/>
                  </a:lnTo>
                  <a:lnTo>
                    <a:pt x="115" y="119"/>
                  </a:lnTo>
                  <a:lnTo>
                    <a:pt x="115" y="120"/>
                  </a:lnTo>
                  <a:lnTo>
                    <a:pt x="116" y="120"/>
                  </a:lnTo>
                  <a:lnTo>
                    <a:pt x="118" y="122"/>
                  </a:lnTo>
                  <a:lnTo>
                    <a:pt x="118" y="123"/>
                  </a:lnTo>
                  <a:lnTo>
                    <a:pt x="116" y="123"/>
                  </a:lnTo>
                  <a:lnTo>
                    <a:pt x="115" y="122"/>
                  </a:lnTo>
                  <a:lnTo>
                    <a:pt x="113" y="122"/>
                  </a:lnTo>
                  <a:lnTo>
                    <a:pt x="113" y="120"/>
                  </a:lnTo>
                  <a:lnTo>
                    <a:pt x="113" y="122"/>
                  </a:lnTo>
                  <a:lnTo>
                    <a:pt x="112" y="122"/>
                  </a:lnTo>
                  <a:lnTo>
                    <a:pt x="110" y="122"/>
                  </a:lnTo>
                  <a:lnTo>
                    <a:pt x="113" y="128"/>
                  </a:lnTo>
                  <a:lnTo>
                    <a:pt x="113" y="129"/>
                  </a:lnTo>
                  <a:lnTo>
                    <a:pt x="112" y="129"/>
                  </a:lnTo>
                  <a:lnTo>
                    <a:pt x="112" y="130"/>
                  </a:lnTo>
                  <a:lnTo>
                    <a:pt x="110" y="130"/>
                  </a:lnTo>
                  <a:lnTo>
                    <a:pt x="109" y="130"/>
                  </a:lnTo>
                  <a:lnTo>
                    <a:pt x="108" y="130"/>
                  </a:lnTo>
                  <a:lnTo>
                    <a:pt x="106" y="129"/>
                  </a:lnTo>
                  <a:lnTo>
                    <a:pt x="105" y="128"/>
                  </a:lnTo>
                  <a:lnTo>
                    <a:pt x="105" y="129"/>
                  </a:lnTo>
                  <a:lnTo>
                    <a:pt x="103" y="129"/>
                  </a:lnTo>
                  <a:lnTo>
                    <a:pt x="103" y="130"/>
                  </a:lnTo>
                  <a:lnTo>
                    <a:pt x="103" y="132"/>
                  </a:lnTo>
                  <a:lnTo>
                    <a:pt x="105" y="133"/>
                  </a:lnTo>
                  <a:lnTo>
                    <a:pt x="105" y="135"/>
                  </a:lnTo>
                  <a:lnTo>
                    <a:pt x="103" y="135"/>
                  </a:lnTo>
                  <a:lnTo>
                    <a:pt x="102" y="135"/>
                  </a:lnTo>
                  <a:lnTo>
                    <a:pt x="100" y="135"/>
                  </a:lnTo>
                  <a:lnTo>
                    <a:pt x="99" y="135"/>
                  </a:lnTo>
                  <a:lnTo>
                    <a:pt x="97" y="135"/>
                  </a:lnTo>
                  <a:lnTo>
                    <a:pt x="96" y="135"/>
                  </a:lnTo>
                  <a:lnTo>
                    <a:pt x="97" y="136"/>
                  </a:lnTo>
                  <a:lnTo>
                    <a:pt x="96" y="136"/>
                  </a:lnTo>
                  <a:lnTo>
                    <a:pt x="96" y="138"/>
                  </a:lnTo>
                  <a:lnTo>
                    <a:pt x="95" y="138"/>
                  </a:lnTo>
                  <a:lnTo>
                    <a:pt x="95" y="139"/>
                  </a:lnTo>
                  <a:lnTo>
                    <a:pt x="93" y="139"/>
                  </a:lnTo>
                  <a:lnTo>
                    <a:pt x="92" y="138"/>
                  </a:lnTo>
                  <a:lnTo>
                    <a:pt x="90" y="138"/>
                  </a:lnTo>
                  <a:lnTo>
                    <a:pt x="90" y="139"/>
                  </a:lnTo>
                  <a:lnTo>
                    <a:pt x="89" y="139"/>
                  </a:lnTo>
                  <a:lnTo>
                    <a:pt x="87" y="139"/>
                  </a:lnTo>
                  <a:lnTo>
                    <a:pt x="77" y="142"/>
                  </a:lnTo>
                  <a:lnTo>
                    <a:pt x="74" y="136"/>
                  </a:lnTo>
                  <a:lnTo>
                    <a:pt x="74" y="138"/>
                  </a:lnTo>
                  <a:lnTo>
                    <a:pt x="73" y="138"/>
                  </a:lnTo>
                  <a:lnTo>
                    <a:pt x="72" y="138"/>
                  </a:lnTo>
                  <a:lnTo>
                    <a:pt x="72" y="139"/>
                  </a:lnTo>
                  <a:lnTo>
                    <a:pt x="70" y="139"/>
                  </a:lnTo>
                  <a:lnTo>
                    <a:pt x="70" y="138"/>
                  </a:lnTo>
                  <a:lnTo>
                    <a:pt x="70" y="136"/>
                  </a:lnTo>
                  <a:lnTo>
                    <a:pt x="69" y="135"/>
                  </a:lnTo>
                  <a:lnTo>
                    <a:pt x="70" y="135"/>
                  </a:lnTo>
                  <a:lnTo>
                    <a:pt x="70" y="133"/>
                  </a:lnTo>
                  <a:lnTo>
                    <a:pt x="69" y="132"/>
                  </a:lnTo>
                  <a:lnTo>
                    <a:pt x="63" y="130"/>
                  </a:lnTo>
                  <a:lnTo>
                    <a:pt x="63" y="126"/>
                  </a:lnTo>
                  <a:lnTo>
                    <a:pt x="54" y="125"/>
                  </a:lnTo>
                  <a:lnTo>
                    <a:pt x="54" y="123"/>
                  </a:lnTo>
                  <a:lnTo>
                    <a:pt x="54" y="122"/>
                  </a:lnTo>
                  <a:lnTo>
                    <a:pt x="54" y="120"/>
                  </a:lnTo>
                  <a:lnTo>
                    <a:pt x="53" y="119"/>
                  </a:lnTo>
                  <a:lnTo>
                    <a:pt x="53" y="120"/>
                  </a:lnTo>
                  <a:lnTo>
                    <a:pt x="51" y="120"/>
                  </a:lnTo>
                  <a:lnTo>
                    <a:pt x="50" y="119"/>
                  </a:lnTo>
                  <a:lnTo>
                    <a:pt x="54" y="113"/>
                  </a:lnTo>
                  <a:lnTo>
                    <a:pt x="56" y="113"/>
                  </a:lnTo>
                  <a:lnTo>
                    <a:pt x="56" y="112"/>
                  </a:lnTo>
                  <a:lnTo>
                    <a:pt x="54" y="112"/>
                  </a:lnTo>
                  <a:lnTo>
                    <a:pt x="53" y="110"/>
                  </a:lnTo>
                  <a:lnTo>
                    <a:pt x="54" y="110"/>
                  </a:lnTo>
                  <a:lnTo>
                    <a:pt x="54" y="109"/>
                  </a:lnTo>
                  <a:lnTo>
                    <a:pt x="56" y="109"/>
                  </a:lnTo>
                  <a:lnTo>
                    <a:pt x="56" y="108"/>
                  </a:lnTo>
                  <a:lnTo>
                    <a:pt x="56" y="106"/>
                  </a:lnTo>
                  <a:lnTo>
                    <a:pt x="57" y="106"/>
                  </a:lnTo>
                  <a:lnTo>
                    <a:pt x="57" y="105"/>
                  </a:lnTo>
                  <a:lnTo>
                    <a:pt x="56" y="103"/>
                  </a:lnTo>
                  <a:lnTo>
                    <a:pt x="57" y="105"/>
                  </a:lnTo>
                  <a:lnTo>
                    <a:pt x="59" y="105"/>
                  </a:lnTo>
                  <a:lnTo>
                    <a:pt x="60" y="105"/>
                  </a:lnTo>
                  <a:lnTo>
                    <a:pt x="62" y="105"/>
                  </a:lnTo>
                  <a:lnTo>
                    <a:pt x="63" y="105"/>
                  </a:lnTo>
                  <a:lnTo>
                    <a:pt x="64" y="105"/>
                  </a:lnTo>
                  <a:lnTo>
                    <a:pt x="64" y="103"/>
                  </a:lnTo>
                  <a:lnTo>
                    <a:pt x="64" y="102"/>
                  </a:lnTo>
                  <a:lnTo>
                    <a:pt x="64" y="100"/>
                  </a:lnTo>
                  <a:lnTo>
                    <a:pt x="63" y="99"/>
                  </a:lnTo>
                  <a:lnTo>
                    <a:pt x="64" y="97"/>
                  </a:lnTo>
                  <a:lnTo>
                    <a:pt x="66" y="97"/>
                  </a:lnTo>
                  <a:lnTo>
                    <a:pt x="67" y="97"/>
                  </a:lnTo>
                  <a:lnTo>
                    <a:pt x="67" y="96"/>
                  </a:lnTo>
                  <a:lnTo>
                    <a:pt x="70" y="93"/>
                  </a:lnTo>
                  <a:close/>
                  <a:moveTo>
                    <a:pt x="56" y="97"/>
                  </a:moveTo>
                  <a:lnTo>
                    <a:pt x="57" y="99"/>
                  </a:lnTo>
                  <a:lnTo>
                    <a:pt x="57" y="100"/>
                  </a:lnTo>
                  <a:lnTo>
                    <a:pt x="56" y="100"/>
                  </a:lnTo>
                  <a:lnTo>
                    <a:pt x="56" y="99"/>
                  </a:lnTo>
                  <a:lnTo>
                    <a:pt x="56" y="97"/>
                  </a:lnTo>
                  <a:close/>
                  <a:moveTo>
                    <a:pt x="79" y="99"/>
                  </a:moveTo>
                  <a:lnTo>
                    <a:pt x="80" y="100"/>
                  </a:lnTo>
                  <a:lnTo>
                    <a:pt x="82" y="100"/>
                  </a:lnTo>
                  <a:lnTo>
                    <a:pt x="83" y="102"/>
                  </a:lnTo>
                  <a:lnTo>
                    <a:pt x="85" y="102"/>
                  </a:lnTo>
                  <a:lnTo>
                    <a:pt x="85" y="100"/>
                  </a:lnTo>
                  <a:lnTo>
                    <a:pt x="86" y="99"/>
                  </a:lnTo>
                  <a:lnTo>
                    <a:pt x="86" y="100"/>
                  </a:lnTo>
                  <a:lnTo>
                    <a:pt x="86" y="102"/>
                  </a:lnTo>
                  <a:lnTo>
                    <a:pt x="86" y="103"/>
                  </a:lnTo>
                  <a:lnTo>
                    <a:pt x="86" y="105"/>
                  </a:lnTo>
                  <a:lnTo>
                    <a:pt x="85" y="105"/>
                  </a:lnTo>
                  <a:lnTo>
                    <a:pt x="86" y="106"/>
                  </a:lnTo>
                  <a:lnTo>
                    <a:pt x="86" y="108"/>
                  </a:lnTo>
                  <a:lnTo>
                    <a:pt x="87" y="109"/>
                  </a:lnTo>
                  <a:lnTo>
                    <a:pt x="89" y="109"/>
                  </a:lnTo>
                  <a:lnTo>
                    <a:pt x="96" y="108"/>
                  </a:lnTo>
                  <a:lnTo>
                    <a:pt x="96" y="109"/>
                  </a:lnTo>
                  <a:lnTo>
                    <a:pt x="95" y="109"/>
                  </a:lnTo>
                  <a:lnTo>
                    <a:pt x="93" y="109"/>
                  </a:lnTo>
                  <a:lnTo>
                    <a:pt x="90" y="113"/>
                  </a:lnTo>
                  <a:lnTo>
                    <a:pt x="89" y="113"/>
                  </a:lnTo>
                  <a:lnTo>
                    <a:pt x="89" y="112"/>
                  </a:lnTo>
                  <a:lnTo>
                    <a:pt x="87" y="112"/>
                  </a:lnTo>
                  <a:lnTo>
                    <a:pt x="87" y="113"/>
                  </a:lnTo>
                  <a:lnTo>
                    <a:pt x="87" y="112"/>
                  </a:lnTo>
                  <a:lnTo>
                    <a:pt x="87" y="110"/>
                  </a:lnTo>
                  <a:lnTo>
                    <a:pt x="86" y="109"/>
                  </a:lnTo>
                  <a:lnTo>
                    <a:pt x="80" y="105"/>
                  </a:lnTo>
                  <a:lnTo>
                    <a:pt x="80" y="106"/>
                  </a:lnTo>
                  <a:lnTo>
                    <a:pt x="80" y="108"/>
                  </a:lnTo>
                  <a:lnTo>
                    <a:pt x="79" y="108"/>
                  </a:lnTo>
                  <a:lnTo>
                    <a:pt x="77" y="108"/>
                  </a:lnTo>
                  <a:lnTo>
                    <a:pt x="76" y="108"/>
                  </a:lnTo>
                  <a:lnTo>
                    <a:pt x="77" y="109"/>
                  </a:lnTo>
                  <a:lnTo>
                    <a:pt x="77" y="110"/>
                  </a:lnTo>
                  <a:lnTo>
                    <a:pt x="76" y="110"/>
                  </a:lnTo>
                  <a:lnTo>
                    <a:pt x="76" y="112"/>
                  </a:lnTo>
                  <a:lnTo>
                    <a:pt x="74" y="112"/>
                  </a:lnTo>
                  <a:lnTo>
                    <a:pt x="73" y="112"/>
                  </a:lnTo>
                  <a:lnTo>
                    <a:pt x="72" y="112"/>
                  </a:lnTo>
                  <a:lnTo>
                    <a:pt x="70" y="112"/>
                  </a:lnTo>
                  <a:lnTo>
                    <a:pt x="70" y="110"/>
                  </a:lnTo>
                  <a:lnTo>
                    <a:pt x="70" y="109"/>
                  </a:lnTo>
                  <a:lnTo>
                    <a:pt x="70" y="108"/>
                  </a:lnTo>
                  <a:lnTo>
                    <a:pt x="70" y="106"/>
                  </a:lnTo>
                  <a:lnTo>
                    <a:pt x="69" y="106"/>
                  </a:lnTo>
                  <a:lnTo>
                    <a:pt x="67" y="105"/>
                  </a:lnTo>
                  <a:lnTo>
                    <a:pt x="69" y="105"/>
                  </a:lnTo>
                  <a:lnTo>
                    <a:pt x="70" y="106"/>
                  </a:lnTo>
                  <a:lnTo>
                    <a:pt x="72" y="106"/>
                  </a:lnTo>
                  <a:lnTo>
                    <a:pt x="72" y="105"/>
                  </a:lnTo>
                  <a:lnTo>
                    <a:pt x="73" y="106"/>
                  </a:lnTo>
                  <a:lnTo>
                    <a:pt x="74" y="106"/>
                  </a:lnTo>
                  <a:lnTo>
                    <a:pt x="76" y="108"/>
                  </a:lnTo>
                  <a:lnTo>
                    <a:pt x="77" y="108"/>
                  </a:lnTo>
                  <a:lnTo>
                    <a:pt x="77" y="106"/>
                  </a:lnTo>
                  <a:lnTo>
                    <a:pt x="79" y="106"/>
                  </a:lnTo>
                  <a:lnTo>
                    <a:pt x="80" y="106"/>
                  </a:lnTo>
                  <a:lnTo>
                    <a:pt x="80" y="105"/>
                  </a:lnTo>
                  <a:lnTo>
                    <a:pt x="80" y="103"/>
                  </a:lnTo>
                  <a:lnTo>
                    <a:pt x="80" y="102"/>
                  </a:lnTo>
                  <a:lnTo>
                    <a:pt x="80" y="100"/>
                  </a:lnTo>
                  <a:lnTo>
                    <a:pt x="79" y="99"/>
                  </a:lnTo>
                  <a:close/>
                  <a:moveTo>
                    <a:pt x="118" y="115"/>
                  </a:moveTo>
                  <a:lnTo>
                    <a:pt x="119" y="116"/>
                  </a:lnTo>
                  <a:lnTo>
                    <a:pt x="119" y="118"/>
                  </a:lnTo>
                  <a:lnTo>
                    <a:pt x="120" y="118"/>
                  </a:lnTo>
                  <a:lnTo>
                    <a:pt x="120" y="119"/>
                  </a:lnTo>
                  <a:lnTo>
                    <a:pt x="122" y="119"/>
                  </a:lnTo>
                  <a:lnTo>
                    <a:pt x="122" y="120"/>
                  </a:lnTo>
                  <a:lnTo>
                    <a:pt x="122" y="122"/>
                  </a:lnTo>
                  <a:lnTo>
                    <a:pt x="120" y="120"/>
                  </a:lnTo>
                  <a:lnTo>
                    <a:pt x="119" y="119"/>
                  </a:lnTo>
                  <a:lnTo>
                    <a:pt x="118" y="119"/>
                  </a:lnTo>
                  <a:lnTo>
                    <a:pt x="118" y="118"/>
                  </a:lnTo>
                  <a:lnTo>
                    <a:pt x="116" y="116"/>
                  </a:lnTo>
                  <a:lnTo>
                    <a:pt x="118" y="116"/>
                  </a:lnTo>
                  <a:lnTo>
                    <a:pt x="118" y="115"/>
                  </a:lnTo>
                  <a:close/>
                  <a:moveTo>
                    <a:pt x="76" y="118"/>
                  </a:moveTo>
                  <a:lnTo>
                    <a:pt x="77" y="119"/>
                  </a:lnTo>
                  <a:lnTo>
                    <a:pt x="79" y="119"/>
                  </a:lnTo>
                  <a:lnTo>
                    <a:pt x="79" y="120"/>
                  </a:lnTo>
                  <a:lnTo>
                    <a:pt x="80" y="120"/>
                  </a:lnTo>
                  <a:lnTo>
                    <a:pt x="82" y="120"/>
                  </a:lnTo>
                  <a:lnTo>
                    <a:pt x="83" y="120"/>
                  </a:lnTo>
                  <a:lnTo>
                    <a:pt x="85" y="120"/>
                  </a:lnTo>
                  <a:lnTo>
                    <a:pt x="85" y="119"/>
                  </a:lnTo>
                  <a:lnTo>
                    <a:pt x="83" y="122"/>
                  </a:lnTo>
                  <a:lnTo>
                    <a:pt x="85" y="123"/>
                  </a:lnTo>
                  <a:lnTo>
                    <a:pt x="85" y="125"/>
                  </a:lnTo>
                  <a:lnTo>
                    <a:pt x="85" y="126"/>
                  </a:lnTo>
                  <a:lnTo>
                    <a:pt x="83" y="126"/>
                  </a:lnTo>
                  <a:lnTo>
                    <a:pt x="85" y="128"/>
                  </a:lnTo>
                  <a:lnTo>
                    <a:pt x="86" y="128"/>
                  </a:lnTo>
                  <a:lnTo>
                    <a:pt x="87" y="129"/>
                  </a:lnTo>
                  <a:lnTo>
                    <a:pt x="89" y="129"/>
                  </a:lnTo>
                  <a:lnTo>
                    <a:pt x="90" y="129"/>
                  </a:lnTo>
                  <a:lnTo>
                    <a:pt x="90" y="128"/>
                  </a:lnTo>
                  <a:lnTo>
                    <a:pt x="90" y="126"/>
                  </a:lnTo>
                  <a:lnTo>
                    <a:pt x="92" y="128"/>
                  </a:lnTo>
                  <a:lnTo>
                    <a:pt x="90" y="129"/>
                  </a:lnTo>
                  <a:lnTo>
                    <a:pt x="89" y="129"/>
                  </a:lnTo>
                  <a:lnTo>
                    <a:pt x="89" y="130"/>
                  </a:lnTo>
                  <a:lnTo>
                    <a:pt x="87" y="130"/>
                  </a:lnTo>
                  <a:lnTo>
                    <a:pt x="86" y="129"/>
                  </a:lnTo>
                  <a:lnTo>
                    <a:pt x="76" y="128"/>
                  </a:lnTo>
                  <a:lnTo>
                    <a:pt x="74" y="128"/>
                  </a:lnTo>
                  <a:lnTo>
                    <a:pt x="74" y="126"/>
                  </a:lnTo>
                  <a:lnTo>
                    <a:pt x="73" y="126"/>
                  </a:lnTo>
                  <a:lnTo>
                    <a:pt x="73" y="125"/>
                  </a:lnTo>
                  <a:lnTo>
                    <a:pt x="74" y="126"/>
                  </a:lnTo>
                  <a:lnTo>
                    <a:pt x="76" y="128"/>
                  </a:lnTo>
                  <a:lnTo>
                    <a:pt x="83" y="125"/>
                  </a:lnTo>
                  <a:lnTo>
                    <a:pt x="76" y="118"/>
                  </a:lnTo>
                  <a:close/>
                </a:path>
              </a:pathLst>
            </a:custGeom>
            <a:solidFill>
              <a:srgbClr val="FFF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81" name="Freeform 35"/>
            <xdr:cNvSpPr>
              <a:spLocks noChangeArrowheads="1"/>
            </xdr:cNvSpPr>
          </xdr:nvSpPr>
          <xdr:spPr bwMode="auto">
            <a:xfrm>
              <a:off x="664" y="206"/>
              <a:ext cx="127" cy="38"/>
            </a:xfrm>
            <a:custGeom>
              <a:avLst/>
              <a:gdLst>
                <a:gd name="T0" fmla="*/ 6 w 167"/>
                <a:gd name="T1" fmla="*/ 1 h 73"/>
                <a:gd name="T2" fmla="*/ 6 w 167"/>
                <a:gd name="T3" fmla="*/ 1 h 73"/>
                <a:gd name="T4" fmla="*/ 11 w 167"/>
                <a:gd name="T5" fmla="*/ 1 h 73"/>
                <a:gd name="T6" fmla="*/ 18 w 167"/>
                <a:gd name="T7" fmla="*/ 1 h 73"/>
                <a:gd name="T8" fmla="*/ 19 w 167"/>
                <a:gd name="T9" fmla="*/ 2 h 73"/>
                <a:gd name="T10" fmla="*/ 22 w 167"/>
                <a:gd name="T11" fmla="*/ 2 h 73"/>
                <a:gd name="T12" fmla="*/ 26 w 167"/>
                <a:gd name="T13" fmla="*/ 2 h 73"/>
                <a:gd name="T14" fmla="*/ 28 w 167"/>
                <a:gd name="T15" fmla="*/ 2 h 73"/>
                <a:gd name="T16" fmla="*/ 28 w 167"/>
                <a:gd name="T17" fmla="*/ 3 h 73"/>
                <a:gd name="T18" fmla="*/ 28 w 167"/>
                <a:gd name="T19" fmla="*/ 3 h 73"/>
                <a:gd name="T20" fmla="*/ 28 w 167"/>
                <a:gd name="T21" fmla="*/ 3 h 73"/>
                <a:gd name="T22" fmla="*/ 28 w 167"/>
                <a:gd name="T23" fmla="*/ 3 h 73"/>
                <a:gd name="T24" fmla="*/ 31 w 167"/>
                <a:gd name="T25" fmla="*/ 3 h 73"/>
                <a:gd name="T26" fmla="*/ 35 w 167"/>
                <a:gd name="T27" fmla="*/ 3 h 73"/>
                <a:gd name="T28" fmla="*/ 38 w 167"/>
                <a:gd name="T29" fmla="*/ 3 h 73"/>
                <a:gd name="T30" fmla="*/ 41 w 167"/>
                <a:gd name="T31" fmla="*/ 3 h 73"/>
                <a:gd name="T32" fmla="*/ 45 w 167"/>
                <a:gd name="T33" fmla="*/ 4 h 73"/>
                <a:gd name="T34" fmla="*/ 49 w 167"/>
                <a:gd name="T35" fmla="*/ 5 h 73"/>
                <a:gd name="T36" fmla="*/ 53 w 167"/>
                <a:gd name="T37" fmla="*/ 5 h 73"/>
                <a:gd name="T38" fmla="*/ 55 w 167"/>
                <a:gd name="T39" fmla="*/ 5 h 73"/>
                <a:gd name="T40" fmla="*/ 56 w 167"/>
                <a:gd name="T41" fmla="*/ 5 h 73"/>
                <a:gd name="T42" fmla="*/ 55 w 167"/>
                <a:gd name="T43" fmla="*/ 6 h 73"/>
                <a:gd name="T44" fmla="*/ 54 w 167"/>
                <a:gd name="T45" fmla="*/ 6 h 73"/>
                <a:gd name="T46" fmla="*/ 51 w 167"/>
                <a:gd name="T47" fmla="*/ 6 h 73"/>
                <a:gd name="T48" fmla="*/ 48 w 167"/>
                <a:gd name="T49" fmla="*/ 7 h 73"/>
                <a:gd name="T50" fmla="*/ 47 w 167"/>
                <a:gd name="T51" fmla="*/ 8 h 73"/>
                <a:gd name="T52" fmla="*/ 45 w 167"/>
                <a:gd name="T53" fmla="*/ 8 h 73"/>
                <a:gd name="T54" fmla="*/ 43 w 167"/>
                <a:gd name="T55" fmla="*/ 6 h 73"/>
                <a:gd name="T56" fmla="*/ 39 w 167"/>
                <a:gd name="T57" fmla="*/ 6 h 73"/>
                <a:gd name="T58" fmla="*/ 33 w 167"/>
                <a:gd name="T59" fmla="*/ 6 h 73"/>
                <a:gd name="T60" fmla="*/ 28 w 167"/>
                <a:gd name="T61" fmla="*/ 6 h 73"/>
                <a:gd name="T62" fmla="*/ 30 w 167"/>
                <a:gd name="T63" fmla="*/ 5 h 73"/>
                <a:gd name="T64" fmla="*/ 31 w 167"/>
                <a:gd name="T65" fmla="*/ 5 h 73"/>
                <a:gd name="T66" fmla="*/ 28 w 167"/>
                <a:gd name="T67" fmla="*/ 4 h 73"/>
                <a:gd name="T68" fmla="*/ 24 w 167"/>
                <a:gd name="T69" fmla="*/ 4 h 73"/>
                <a:gd name="T70" fmla="*/ 18 w 167"/>
                <a:gd name="T71" fmla="*/ 4 h 73"/>
                <a:gd name="T72" fmla="*/ 15 w 167"/>
                <a:gd name="T73" fmla="*/ 4 h 73"/>
                <a:gd name="T74" fmla="*/ 14 w 167"/>
                <a:gd name="T75" fmla="*/ 4 h 73"/>
                <a:gd name="T76" fmla="*/ 14 w 167"/>
                <a:gd name="T77" fmla="*/ 4 h 73"/>
                <a:gd name="T78" fmla="*/ 14 w 167"/>
                <a:gd name="T79" fmla="*/ 4 h 73"/>
                <a:gd name="T80" fmla="*/ 9 w 167"/>
                <a:gd name="T81" fmla="*/ 5 h 73"/>
                <a:gd name="T82" fmla="*/ 5 w 167"/>
                <a:gd name="T83" fmla="*/ 5 h 73"/>
                <a:gd name="T84" fmla="*/ 5 w 167"/>
                <a:gd name="T85" fmla="*/ 4 h 73"/>
                <a:gd name="T86" fmla="*/ 9 w 167"/>
                <a:gd name="T87" fmla="*/ 3 h 73"/>
                <a:gd name="T88" fmla="*/ 4 w 167"/>
                <a:gd name="T89" fmla="*/ 3 h 73"/>
                <a:gd name="T90" fmla="*/ 0 w 167"/>
                <a:gd name="T91" fmla="*/ 3 h 73"/>
                <a:gd name="T92" fmla="*/ 2 w 167"/>
                <a:gd name="T93" fmla="*/ 3 h 73"/>
                <a:gd name="T94" fmla="*/ 7 w 167"/>
                <a:gd name="T95" fmla="*/ 2 h 73"/>
                <a:gd name="T96" fmla="*/ 0 w 167"/>
                <a:gd name="T97" fmla="*/ 0 h 73"/>
                <a:gd name="T98" fmla="*/ 167 w 167"/>
                <a:gd name="T99" fmla="*/ 73 h 7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T96" t="T97" r="T98" b="T99"/>
              <a:pathLst>
                <a:path w="167" h="73">
                  <a:moveTo>
                    <a:pt x="32" y="17"/>
                  </a:moveTo>
                  <a:lnTo>
                    <a:pt x="23" y="14"/>
                  </a:lnTo>
                  <a:lnTo>
                    <a:pt x="17" y="10"/>
                  </a:lnTo>
                  <a:lnTo>
                    <a:pt x="14" y="7"/>
                  </a:lnTo>
                  <a:lnTo>
                    <a:pt x="14" y="4"/>
                  </a:lnTo>
                  <a:lnTo>
                    <a:pt x="17" y="2"/>
                  </a:lnTo>
                  <a:lnTo>
                    <a:pt x="21" y="1"/>
                  </a:lnTo>
                  <a:lnTo>
                    <a:pt x="27" y="0"/>
                  </a:lnTo>
                  <a:lnTo>
                    <a:pt x="34" y="1"/>
                  </a:lnTo>
                  <a:lnTo>
                    <a:pt x="40" y="2"/>
                  </a:lnTo>
                  <a:lnTo>
                    <a:pt x="47" y="5"/>
                  </a:lnTo>
                  <a:lnTo>
                    <a:pt x="52" y="10"/>
                  </a:lnTo>
                  <a:lnTo>
                    <a:pt x="56" y="14"/>
                  </a:lnTo>
                  <a:lnTo>
                    <a:pt x="57" y="15"/>
                  </a:lnTo>
                  <a:lnTo>
                    <a:pt x="59" y="15"/>
                  </a:lnTo>
                  <a:lnTo>
                    <a:pt x="62" y="15"/>
                  </a:lnTo>
                  <a:lnTo>
                    <a:pt x="65" y="17"/>
                  </a:lnTo>
                  <a:lnTo>
                    <a:pt x="67" y="17"/>
                  </a:lnTo>
                  <a:lnTo>
                    <a:pt x="72" y="18"/>
                  </a:lnTo>
                  <a:lnTo>
                    <a:pt x="75" y="18"/>
                  </a:lnTo>
                  <a:lnTo>
                    <a:pt x="77" y="18"/>
                  </a:lnTo>
                  <a:lnTo>
                    <a:pt x="80" y="20"/>
                  </a:lnTo>
                  <a:lnTo>
                    <a:pt x="83" y="20"/>
                  </a:lnTo>
                  <a:lnTo>
                    <a:pt x="85" y="20"/>
                  </a:lnTo>
                  <a:lnTo>
                    <a:pt x="86" y="21"/>
                  </a:lnTo>
                  <a:lnTo>
                    <a:pt x="85" y="20"/>
                  </a:lnTo>
                  <a:lnTo>
                    <a:pt x="90" y="21"/>
                  </a:lnTo>
                  <a:lnTo>
                    <a:pt x="95" y="21"/>
                  </a:lnTo>
                  <a:lnTo>
                    <a:pt x="98" y="23"/>
                  </a:lnTo>
                  <a:lnTo>
                    <a:pt x="100" y="23"/>
                  </a:lnTo>
                  <a:lnTo>
                    <a:pt x="103" y="24"/>
                  </a:lnTo>
                  <a:lnTo>
                    <a:pt x="106" y="24"/>
                  </a:lnTo>
                  <a:lnTo>
                    <a:pt x="109" y="25"/>
                  </a:lnTo>
                  <a:lnTo>
                    <a:pt x="112" y="27"/>
                  </a:lnTo>
                  <a:lnTo>
                    <a:pt x="115" y="27"/>
                  </a:lnTo>
                  <a:lnTo>
                    <a:pt x="118" y="28"/>
                  </a:lnTo>
                  <a:lnTo>
                    <a:pt x="121" y="30"/>
                  </a:lnTo>
                  <a:lnTo>
                    <a:pt x="125" y="31"/>
                  </a:lnTo>
                  <a:lnTo>
                    <a:pt x="131" y="36"/>
                  </a:lnTo>
                  <a:lnTo>
                    <a:pt x="135" y="37"/>
                  </a:lnTo>
                  <a:lnTo>
                    <a:pt x="139" y="40"/>
                  </a:lnTo>
                  <a:lnTo>
                    <a:pt x="144" y="41"/>
                  </a:lnTo>
                  <a:lnTo>
                    <a:pt x="148" y="41"/>
                  </a:lnTo>
                  <a:lnTo>
                    <a:pt x="151" y="43"/>
                  </a:lnTo>
                  <a:lnTo>
                    <a:pt x="155" y="43"/>
                  </a:lnTo>
                  <a:lnTo>
                    <a:pt x="158" y="43"/>
                  </a:lnTo>
                  <a:lnTo>
                    <a:pt x="161" y="43"/>
                  </a:lnTo>
                  <a:lnTo>
                    <a:pt x="162" y="43"/>
                  </a:lnTo>
                  <a:lnTo>
                    <a:pt x="165" y="44"/>
                  </a:lnTo>
                  <a:lnTo>
                    <a:pt x="167" y="47"/>
                  </a:lnTo>
                  <a:lnTo>
                    <a:pt x="167" y="48"/>
                  </a:lnTo>
                  <a:lnTo>
                    <a:pt x="167" y="50"/>
                  </a:lnTo>
                  <a:lnTo>
                    <a:pt x="167" y="51"/>
                  </a:lnTo>
                  <a:lnTo>
                    <a:pt x="165" y="53"/>
                  </a:lnTo>
                  <a:lnTo>
                    <a:pt x="164" y="53"/>
                  </a:lnTo>
                  <a:lnTo>
                    <a:pt x="162" y="53"/>
                  </a:lnTo>
                  <a:lnTo>
                    <a:pt x="159" y="53"/>
                  </a:lnTo>
                  <a:lnTo>
                    <a:pt x="157" y="53"/>
                  </a:lnTo>
                  <a:lnTo>
                    <a:pt x="154" y="53"/>
                  </a:lnTo>
                  <a:lnTo>
                    <a:pt x="151" y="53"/>
                  </a:lnTo>
                  <a:lnTo>
                    <a:pt x="146" y="51"/>
                  </a:lnTo>
                  <a:lnTo>
                    <a:pt x="148" y="59"/>
                  </a:lnTo>
                  <a:lnTo>
                    <a:pt x="146" y="64"/>
                  </a:lnTo>
                  <a:lnTo>
                    <a:pt x="146" y="69"/>
                  </a:lnTo>
                  <a:lnTo>
                    <a:pt x="145" y="71"/>
                  </a:lnTo>
                  <a:lnTo>
                    <a:pt x="142" y="73"/>
                  </a:lnTo>
                  <a:lnTo>
                    <a:pt x="141" y="73"/>
                  </a:lnTo>
                  <a:lnTo>
                    <a:pt x="138" y="71"/>
                  </a:lnTo>
                  <a:lnTo>
                    <a:pt x="135" y="69"/>
                  </a:lnTo>
                  <a:lnTo>
                    <a:pt x="134" y="66"/>
                  </a:lnTo>
                  <a:lnTo>
                    <a:pt x="131" y="61"/>
                  </a:lnTo>
                  <a:lnTo>
                    <a:pt x="129" y="57"/>
                  </a:lnTo>
                  <a:lnTo>
                    <a:pt x="126" y="50"/>
                  </a:lnTo>
                  <a:lnTo>
                    <a:pt x="122" y="51"/>
                  </a:lnTo>
                  <a:lnTo>
                    <a:pt x="116" y="53"/>
                  </a:lnTo>
                  <a:lnTo>
                    <a:pt x="111" y="54"/>
                  </a:lnTo>
                  <a:lnTo>
                    <a:pt x="103" y="54"/>
                  </a:lnTo>
                  <a:lnTo>
                    <a:pt x="98" y="56"/>
                  </a:lnTo>
                  <a:lnTo>
                    <a:pt x="92" y="56"/>
                  </a:lnTo>
                  <a:lnTo>
                    <a:pt x="86" y="56"/>
                  </a:lnTo>
                  <a:lnTo>
                    <a:pt x="83" y="54"/>
                  </a:lnTo>
                  <a:lnTo>
                    <a:pt x="83" y="53"/>
                  </a:lnTo>
                  <a:lnTo>
                    <a:pt x="85" y="51"/>
                  </a:lnTo>
                  <a:lnTo>
                    <a:pt x="90" y="48"/>
                  </a:lnTo>
                  <a:lnTo>
                    <a:pt x="99" y="43"/>
                  </a:lnTo>
                  <a:lnTo>
                    <a:pt x="96" y="43"/>
                  </a:lnTo>
                  <a:lnTo>
                    <a:pt x="93" y="41"/>
                  </a:lnTo>
                  <a:lnTo>
                    <a:pt x="90" y="41"/>
                  </a:lnTo>
                  <a:lnTo>
                    <a:pt x="88" y="40"/>
                  </a:lnTo>
                  <a:lnTo>
                    <a:pt x="85" y="38"/>
                  </a:lnTo>
                  <a:lnTo>
                    <a:pt x="80" y="38"/>
                  </a:lnTo>
                  <a:lnTo>
                    <a:pt x="77" y="37"/>
                  </a:lnTo>
                  <a:lnTo>
                    <a:pt x="73" y="36"/>
                  </a:lnTo>
                  <a:lnTo>
                    <a:pt x="67" y="36"/>
                  </a:lnTo>
                  <a:lnTo>
                    <a:pt x="62" y="36"/>
                  </a:lnTo>
                  <a:lnTo>
                    <a:pt x="56" y="36"/>
                  </a:lnTo>
                  <a:lnTo>
                    <a:pt x="47" y="36"/>
                  </a:lnTo>
                  <a:lnTo>
                    <a:pt x="47" y="37"/>
                  </a:lnTo>
                  <a:lnTo>
                    <a:pt x="46" y="37"/>
                  </a:lnTo>
                  <a:lnTo>
                    <a:pt x="44" y="37"/>
                  </a:lnTo>
                  <a:lnTo>
                    <a:pt x="43" y="37"/>
                  </a:lnTo>
                  <a:lnTo>
                    <a:pt x="42" y="37"/>
                  </a:lnTo>
                  <a:lnTo>
                    <a:pt x="40" y="36"/>
                  </a:lnTo>
                  <a:lnTo>
                    <a:pt x="34" y="40"/>
                  </a:lnTo>
                  <a:lnTo>
                    <a:pt x="29" y="41"/>
                  </a:lnTo>
                  <a:lnTo>
                    <a:pt x="23" y="43"/>
                  </a:lnTo>
                  <a:lnTo>
                    <a:pt x="20" y="43"/>
                  </a:lnTo>
                  <a:lnTo>
                    <a:pt x="16" y="43"/>
                  </a:lnTo>
                  <a:lnTo>
                    <a:pt x="14" y="41"/>
                  </a:lnTo>
                  <a:lnTo>
                    <a:pt x="14" y="40"/>
                  </a:lnTo>
                  <a:lnTo>
                    <a:pt x="14" y="38"/>
                  </a:lnTo>
                  <a:lnTo>
                    <a:pt x="16" y="36"/>
                  </a:lnTo>
                  <a:lnTo>
                    <a:pt x="20" y="33"/>
                  </a:lnTo>
                  <a:lnTo>
                    <a:pt x="26" y="30"/>
                  </a:lnTo>
                  <a:lnTo>
                    <a:pt x="32" y="27"/>
                  </a:lnTo>
                  <a:lnTo>
                    <a:pt x="21" y="28"/>
                  </a:lnTo>
                  <a:lnTo>
                    <a:pt x="13" y="28"/>
                  </a:lnTo>
                  <a:lnTo>
                    <a:pt x="7" y="28"/>
                  </a:lnTo>
                  <a:lnTo>
                    <a:pt x="3" y="27"/>
                  </a:lnTo>
                  <a:lnTo>
                    <a:pt x="0" y="25"/>
                  </a:lnTo>
                  <a:lnTo>
                    <a:pt x="0" y="24"/>
                  </a:lnTo>
                  <a:lnTo>
                    <a:pt x="1" y="23"/>
                  </a:lnTo>
                  <a:lnTo>
                    <a:pt x="4" y="21"/>
                  </a:lnTo>
                  <a:lnTo>
                    <a:pt x="10" y="20"/>
                  </a:lnTo>
                  <a:lnTo>
                    <a:pt x="16" y="18"/>
                  </a:lnTo>
                  <a:lnTo>
                    <a:pt x="23" y="17"/>
                  </a:lnTo>
                  <a:lnTo>
                    <a:pt x="32" y="17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82" name="Freeform 36"/>
            <xdr:cNvSpPr>
              <a:spLocks noChangeArrowheads="1"/>
            </xdr:cNvSpPr>
          </xdr:nvSpPr>
          <xdr:spPr bwMode="auto">
            <a:xfrm>
              <a:off x="664" y="206"/>
              <a:ext cx="127" cy="38"/>
            </a:xfrm>
            <a:custGeom>
              <a:avLst/>
              <a:gdLst>
                <a:gd name="T0" fmla="*/ 6 w 167"/>
                <a:gd name="T1" fmla="*/ 1 h 73"/>
                <a:gd name="T2" fmla="*/ 6 w 167"/>
                <a:gd name="T3" fmla="*/ 1 h 73"/>
                <a:gd name="T4" fmla="*/ 11 w 167"/>
                <a:gd name="T5" fmla="*/ 1 h 73"/>
                <a:gd name="T6" fmla="*/ 18 w 167"/>
                <a:gd name="T7" fmla="*/ 1 h 73"/>
                <a:gd name="T8" fmla="*/ 19 w 167"/>
                <a:gd name="T9" fmla="*/ 2 h 73"/>
                <a:gd name="T10" fmla="*/ 22 w 167"/>
                <a:gd name="T11" fmla="*/ 2 h 73"/>
                <a:gd name="T12" fmla="*/ 26 w 167"/>
                <a:gd name="T13" fmla="*/ 2 h 73"/>
                <a:gd name="T14" fmla="*/ 28 w 167"/>
                <a:gd name="T15" fmla="*/ 2 h 73"/>
                <a:gd name="T16" fmla="*/ 28 w 167"/>
                <a:gd name="T17" fmla="*/ 3 h 73"/>
                <a:gd name="T18" fmla="*/ 28 w 167"/>
                <a:gd name="T19" fmla="*/ 3 h 73"/>
                <a:gd name="T20" fmla="*/ 28 w 167"/>
                <a:gd name="T21" fmla="*/ 3 h 73"/>
                <a:gd name="T22" fmla="*/ 28 w 167"/>
                <a:gd name="T23" fmla="*/ 3 h 73"/>
                <a:gd name="T24" fmla="*/ 31 w 167"/>
                <a:gd name="T25" fmla="*/ 3 h 73"/>
                <a:gd name="T26" fmla="*/ 35 w 167"/>
                <a:gd name="T27" fmla="*/ 3 h 73"/>
                <a:gd name="T28" fmla="*/ 38 w 167"/>
                <a:gd name="T29" fmla="*/ 3 h 73"/>
                <a:gd name="T30" fmla="*/ 41 w 167"/>
                <a:gd name="T31" fmla="*/ 3 h 73"/>
                <a:gd name="T32" fmla="*/ 45 w 167"/>
                <a:gd name="T33" fmla="*/ 4 h 73"/>
                <a:gd name="T34" fmla="*/ 49 w 167"/>
                <a:gd name="T35" fmla="*/ 5 h 73"/>
                <a:gd name="T36" fmla="*/ 53 w 167"/>
                <a:gd name="T37" fmla="*/ 5 h 73"/>
                <a:gd name="T38" fmla="*/ 55 w 167"/>
                <a:gd name="T39" fmla="*/ 5 h 73"/>
                <a:gd name="T40" fmla="*/ 56 w 167"/>
                <a:gd name="T41" fmla="*/ 5 h 73"/>
                <a:gd name="T42" fmla="*/ 55 w 167"/>
                <a:gd name="T43" fmla="*/ 6 h 73"/>
                <a:gd name="T44" fmla="*/ 54 w 167"/>
                <a:gd name="T45" fmla="*/ 6 h 73"/>
                <a:gd name="T46" fmla="*/ 51 w 167"/>
                <a:gd name="T47" fmla="*/ 6 h 73"/>
                <a:gd name="T48" fmla="*/ 48 w 167"/>
                <a:gd name="T49" fmla="*/ 7 h 73"/>
                <a:gd name="T50" fmla="*/ 47 w 167"/>
                <a:gd name="T51" fmla="*/ 8 h 73"/>
                <a:gd name="T52" fmla="*/ 45 w 167"/>
                <a:gd name="T53" fmla="*/ 8 h 73"/>
                <a:gd name="T54" fmla="*/ 43 w 167"/>
                <a:gd name="T55" fmla="*/ 6 h 73"/>
                <a:gd name="T56" fmla="*/ 39 w 167"/>
                <a:gd name="T57" fmla="*/ 6 h 73"/>
                <a:gd name="T58" fmla="*/ 33 w 167"/>
                <a:gd name="T59" fmla="*/ 6 h 73"/>
                <a:gd name="T60" fmla="*/ 28 w 167"/>
                <a:gd name="T61" fmla="*/ 6 h 73"/>
                <a:gd name="T62" fmla="*/ 30 w 167"/>
                <a:gd name="T63" fmla="*/ 5 h 73"/>
                <a:gd name="T64" fmla="*/ 31 w 167"/>
                <a:gd name="T65" fmla="*/ 5 h 73"/>
                <a:gd name="T66" fmla="*/ 28 w 167"/>
                <a:gd name="T67" fmla="*/ 4 h 73"/>
                <a:gd name="T68" fmla="*/ 24 w 167"/>
                <a:gd name="T69" fmla="*/ 4 h 73"/>
                <a:gd name="T70" fmla="*/ 18 w 167"/>
                <a:gd name="T71" fmla="*/ 4 h 73"/>
                <a:gd name="T72" fmla="*/ 15 w 167"/>
                <a:gd name="T73" fmla="*/ 4 h 73"/>
                <a:gd name="T74" fmla="*/ 14 w 167"/>
                <a:gd name="T75" fmla="*/ 4 h 73"/>
                <a:gd name="T76" fmla="*/ 14 w 167"/>
                <a:gd name="T77" fmla="*/ 4 h 73"/>
                <a:gd name="T78" fmla="*/ 14 w 167"/>
                <a:gd name="T79" fmla="*/ 4 h 73"/>
                <a:gd name="T80" fmla="*/ 9 w 167"/>
                <a:gd name="T81" fmla="*/ 5 h 73"/>
                <a:gd name="T82" fmla="*/ 5 w 167"/>
                <a:gd name="T83" fmla="*/ 5 h 73"/>
                <a:gd name="T84" fmla="*/ 5 w 167"/>
                <a:gd name="T85" fmla="*/ 4 h 73"/>
                <a:gd name="T86" fmla="*/ 9 w 167"/>
                <a:gd name="T87" fmla="*/ 3 h 73"/>
                <a:gd name="T88" fmla="*/ 4 w 167"/>
                <a:gd name="T89" fmla="*/ 3 h 73"/>
                <a:gd name="T90" fmla="*/ 0 w 167"/>
                <a:gd name="T91" fmla="*/ 3 h 73"/>
                <a:gd name="T92" fmla="*/ 2 w 167"/>
                <a:gd name="T93" fmla="*/ 3 h 73"/>
                <a:gd name="T94" fmla="*/ 7 w 167"/>
                <a:gd name="T95" fmla="*/ 2 h 73"/>
                <a:gd name="T96" fmla="*/ 0 w 167"/>
                <a:gd name="T97" fmla="*/ 0 h 73"/>
                <a:gd name="T98" fmla="*/ 167 w 167"/>
                <a:gd name="T99" fmla="*/ 73 h 7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T96" t="T97" r="T98" b="T99"/>
              <a:pathLst>
                <a:path w="167" h="73">
                  <a:moveTo>
                    <a:pt x="32" y="17"/>
                  </a:moveTo>
                  <a:lnTo>
                    <a:pt x="23" y="14"/>
                  </a:lnTo>
                  <a:lnTo>
                    <a:pt x="17" y="10"/>
                  </a:lnTo>
                  <a:lnTo>
                    <a:pt x="14" y="7"/>
                  </a:lnTo>
                  <a:lnTo>
                    <a:pt x="14" y="4"/>
                  </a:lnTo>
                  <a:lnTo>
                    <a:pt x="17" y="2"/>
                  </a:lnTo>
                  <a:lnTo>
                    <a:pt x="21" y="1"/>
                  </a:lnTo>
                  <a:lnTo>
                    <a:pt x="27" y="0"/>
                  </a:lnTo>
                  <a:lnTo>
                    <a:pt x="34" y="1"/>
                  </a:lnTo>
                  <a:lnTo>
                    <a:pt x="40" y="2"/>
                  </a:lnTo>
                  <a:lnTo>
                    <a:pt x="47" y="5"/>
                  </a:lnTo>
                  <a:lnTo>
                    <a:pt x="52" y="10"/>
                  </a:lnTo>
                  <a:lnTo>
                    <a:pt x="56" y="14"/>
                  </a:lnTo>
                  <a:lnTo>
                    <a:pt x="57" y="15"/>
                  </a:lnTo>
                  <a:lnTo>
                    <a:pt x="59" y="15"/>
                  </a:lnTo>
                  <a:lnTo>
                    <a:pt x="62" y="15"/>
                  </a:lnTo>
                  <a:lnTo>
                    <a:pt x="65" y="17"/>
                  </a:lnTo>
                  <a:lnTo>
                    <a:pt x="67" y="17"/>
                  </a:lnTo>
                  <a:lnTo>
                    <a:pt x="72" y="18"/>
                  </a:lnTo>
                  <a:lnTo>
                    <a:pt x="75" y="18"/>
                  </a:lnTo>
                  <a:lnTo>
                    <a:pt x="77" y="18"/>
                  </a:lnTo>
                  <a:lnTo>
                    <a:pt x="80" y="20"/>
                  </a:lnTo>
                  <a:lnTo>
                    <a:pt x="83" y="20"/>
                  </a:lnTo>
                  <a:lnTo>
                    <a:pt x="85" y="20"/>
                  </a:lnTo>
                  <a:lnTo>
                    <a:pt x="86" y="21"/>
                  </a:lnTo>
                  <a:lnTo>
                    <a:pt x="85" y="20"/>
                  </a:lnTo>
                  <a:lnTo>
                    <a:pt x="90" y="21"/>
                  </a:lnTo>
                  <a:lnTo>
                    <a:pt x="95" y="21"/>
                  </a:lnTo>
                  <a:lnTo>
                    <a:pt x="98" y="23"/>
                  </a:lnTo>
                  <a:lnTo>
                    <a:pt x="100" y="23"/>
                  </a:lnTo>
                  <a:lnTo>
                    <a:pt x="103" y="24"/>
                  </a:lnTo>
                  <a:lnTo>
                    <a:pt x="106" y="24"/>
                  </a:lnTo>
                  <a:lnTo>
                    <a:pt x="109" y="25"/>
                  </a:lnTo>
                  <a:lnTo>
                    <a:pt x="112" y="27"/>
                  </a:lnTo>
                  <a:lnTo>
                    <a:pt x="115" y="27"/>
                  </a:lnTo>
                  <a:lnTo>
                    <a:pt x="118" y="28"/>
                  </a:lnTo>
                  <a:lnTo>
                    <a:pt x="121" y="30"/>
                  </a:lnTo>
                  <a:lnTo>
                    <a:pt x="125" y="31"/>
                  </a:lnTo>
                  <a:lnTo>
                    <a:pt x="131" y="36"/>
                  </a:lnTo>
                  <a:lnTo>
                    <a:pt x="135" y="37"/>
                  </a:lnTo>
                  <a:lnTo>
                    <a:pt x="139" y="40"/>
                  </a:lnTo>
                  <a:lnTo>
                    <a:pt x="144" y="41"/>
                  </a:lnTo>
                  <a:lnTo>
                    <a:pt x="148" y="41"/>
                  </a:lnTo>
                  <a:lnTo>
                    <a:pt x="151" y="43"/>
                  </a:lnTo>
                  <a:lnTo>
                    <a:pt x="155" y="43"/>
                  </a:lnTo>
                  <a:lnTo>
                    <a:pt x="158" y="43"/>
                  </a:lnTo>
                  <a:lnTo>
                    <a:pt x="161" y="43"/>
                  </a:lnTo>
                  <a:lnTo>
                    <a:pt x="162" y="43"/>
                  </a:lnTo>
                  <a:lnTo>
                    <a:pt x="165" y="44"/>
                  </a:lnTo>
                  <a:lnTo>
                    <a:pt x="167" y="47"/>
                  </a:lnTo>
                  <a:lnTo>
                    <a:pt x="167" y="48"/>
                  </a:lnTo>
                  <a:lnTo>
                    <a:pt x="167" y="50"/>
                  </a:lnTo>
                  <a:lnTo>
                    <a:pt x="167" y="51"/>
                  </a:lnTo>
                  <a:lnTo>
                    <a:pt x="165" y="53"/>
                  </a:lnTo>
                  <a:lnTo>
                    <a:pt x="164" y="53"/>
                  </a:lnTo>
                  <a:lnTo>
                    <a:pt x="162" y="53"/>
                  </a:lnTo>
                  <a:lnTo>
                    <a:pt x="159" y="53"/>
                  </a:lnTo>
                  <a:lnTo>
                    <a:pt x="157" y="53"/>
                  </a:lnTo>
                  <a:lnTo>
                    <a:pt x="154" y="53"/>
                  </a:lnTo>
                  <a:lnTo>
                    <a:pt x="151" y="53"/>
                  </a:lnTo>
                  <a:lnTo>
                    <a:pt x="146" y="51"/>
                  </a:lnTo>
                  <a:lnTo>
                    <a:pt x="148" y="59"/>
                  </a:lnTo>
                  <a:lnTo>
                    <a:pt x="146" y="64"/>
                  </a:lnTo>
                  <a:lnTo>
                    <a:pt x="146" y="69"/>
                  </a:lnTo>
                  <a:lnTo>
                    <a:pt x="145" y="71"/>
                  </a:lnTo>
                  <a:lnTo>
                    <a:pt x="142" y="73"/>
                  </a:lnTo>
                  <a:lnTo>
                    <a:pt x="141" y="73"/>
                  </a:lnTo>
                  <a:lnTo>
                    <a:pt x="138" y="71"/>
                  </a:lnTo>
                  <a:lnTo>
                    <a:pt x="135" y="69"/>
                  </a:lnTo>
                  <a:lnTo>
                    <a:pt x="134" y="66"/>
                  </a:lnTo>
                  <a:lnTo>
                    <a:pt x="131" y="61"/>
                  </a:lnTo>
                  <a:lnTo>
                    <a:pt x="129" y="57"/>
                  </a:lnTo>
                  <a:lnTo>
                    <a:pt x="126" y="50"/>
                  </a:lnTo>
                  <a:lnTo>
                    <a:pt x="122" y="51"/>
                  </a:lnTo>
                  <a:lnTo>
                    <a:pt x="116" y="53"/>
                  </a:lnTo>
                  <a:lnTo>
                    <a:pt x="111" y="54"/>
                  </a:lnTo>
                  <a:lnTo>
                    <a:pt x="103" y="54"/>
                  </a:lnTo>
                  <a:lnTo>
                    <a:pt x="98" y="56"/>
                  </a:lnTo>
                  <a:lnTo>
                    <a:pt x="92" y="56"/>
                  </a:lnTo>
                  <a:lnTo>
                    <a:pt x="86" y="56"/>
                  </a:lnTo>
                  <a:lnTo>
                    <a:pt x="83" y="54"/>
                  </a:lnTo>
                  <a:lnTo>
                    <a:pt x="83" y="53"/>
                  </a:lnTo>
                  <a:lnTo>
                    <a:pt x="85" y="51"/>
                  </a:lnTo>
                  <a:lnTo>
                    <a:pt x="90" y="48"/>
                  </a:lnTo>
                  <a:lnTo>
                    <a:pt x="99" y="43"/>
                  </a:lnTo>
                  <a:lnTo>
                    <a:pt x="96" y="43"/>
                  </a:lnTo>
                  <a:lnTo>
                    <a:pt x="93" y="41"/>
                  </a:lnTo>
                  <a:lnTo>
                    <a:pt x="90" y="41"/>
                  </a:lnTo>
                  <a:lnTo>
                    <a:pt x="88" y="40"/>
                  </a:lnTo>
                  <a:lnTo>
                    <a:pt x="85" y="38"/>
                  </a:lnTo>
                  <a:lnTo>
                    <a:pt x="80" y="38"/>
                  </a:lnTo>
                  <a:lnTo>
                    <a:pt x="77" y="37"/>
                  </a:lnTo>
                  <a:lnTo>
                    <a:pt x="73" y="36"/>
                  </a:lnTo>
                  <a:lnTo>
                    <a:pt x="67" y="36"/>
                  </a:lnTo>
                  <a:lnTo>
                    <a:pt x="62" y="36"/>
                  </a:lnTo>
                  <a:lnTo>
                    <a:pt x="56" y="36"/>
                  </a:lnTo>
                  <a:lnTo>
                    <a:pt x="47" y="36"/>
                  </a:lnTo>
                  <a:lnTo>
                    <a:pt x="47" y="37"/>
                  </a:lnTo>
                  <a:lnTo>
                    <a:pt x="46" y="37"/>
                  </a:lnTo>
                  <a:lnTo>
                    <a:pt x="44" y="37"/>
                  </a:lnTo>
                  <a:lnTo>
                    <a:pt x="43" y="37"/>
                  </a:lnTo>
                  <a:lnTo>
                    <a:pt x="42" y="37"/>
                  </a:lnTo>
                  <a:lnTo>
                    <a:pt x="40" y="36"/>
                  </a:lnTo>
                  <a:lnTo>
                    <a:pt x="34" y="40"/>
                  </a:lnTo>
                  <a:lnTo>
                    <a:pt x="29" y="41"/>
                  </a:lnTo>
                  <a:lnTo>
                    <a:pt x="23" y="43"/>
                  </a:lnTo>
                  <a:lnTo>
                    <a:pt x="20" y="43"/>
                  </a:lnTo>
                  <a:lnTo>
                    <a:pt x="16" y="43"/>
                  </a:lnTo>
                  <a:lnTo>
                    <a:pt x="14" y="41"/>
                  </a:lnTo>
                  <a:lnTo>
                    <a:pt x="14" y="40"/>
                  </a:lnTo>
                  <a:lnTo>
                    <a:pt x="14" y="38"/>
                  </a:lnTo>
                  <a:lnTo>
                    <a:pt x="16" y="36"/>
                  </a:lnTo>
                  <a:lnTo>
                    <a:pt x="20" y="33"/>
                  </a:lnTo>
                  <a:lnTo>
                    <a:pt x="26" y="30"/>
                  </a:lnTo>
                  <a:lnTo>
                    <a:pt x="32" y="27"/>
                  </a:lnTo>
                  <a:lnTo>
                    <a:pt x="21" y="28"/>
                  </a:lnTo>
                  <a:lnTo>
                    <a:pt x="13" y="28"/>
                  </a:lnTo>
                  <a:lnTo>
                    <a:pt x="7" y="28"/>
                  </a:lnTo>
                  <a:lnTo>
                    <a:pt x="3" y="27"/>
                  </a:lnTo>
                  <a:lnTo>
                    <a:pt x="0" y="25"/>
                  </a:lnTo>
                  <a:lnTo>
                    <a:pt x="0" y="24"/>
                  </a:lnTo>
                  <a:lnTo>
                    <a:pt x="1" y="23"/>
                  </a:lnTo>
                  <a:lnTo>
                    <a:pt x="4" y="21"/>
                  </a:lnTo>
                  <a:lnTo>
                    <a:pt x="10" y="20"/>
                  </a:lnTo>
                  <a:lnTo>
                    <a:pt x="16" y="18"/>
                  </a:lnTo>
                  <a:lnTo>
                    <a:pt x="23" y="17"/>
                  </a:lnTo>
                  <a:lnTo>
                    <a:pt x="32" y="17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83" name="Freeform 37"/>
            <xdr:cNvSpPr>
              <a:spLocks noChangeArrowheads="1"/>
            </xdr:cNvSpPr>
          </xdr:nvSpPr>
          <xdr:spPr bwMode="auto">
            <a:xfrm>
              <a:off x="676" y="205"/>
              <a:ext cx="11" cy="1"/>
            </a:xfrm>
            <a:custGeom>
              <a:avLst/>
              <a:gdLst>
                <a:gd name="T0" fmla="*/ 5 w 27"/>
                <a:gd name="T1" fmla="*/ 1 h 20"/>
                <a:gd name="T2" fmla="*/ 5 w 27"/>
                <a:gd name="T3" fmla="*/ 1 h 20"/>
                <a:gd name="T4" fmla="*/ 3 w 27"/>
                <a:gd name="T5" fmla="*/ 1 h 20"/>
                <a:gd name="T6" fmla="*/ 2 w 27"/>
                <a:gd name="T7" fmla="*/ 1 h 20"/>
                <a:gd name="T8" fmla="*/ 2 w 27"/>
                <a:gd name="T9" fmla="*/ 1 h 20"/>
                <a:gd name="T10" fmla="*/ 2 w 27"/>
                <a:gd name="T11" fmla="*/ 1 h 20"/>
                <a:gd name="T12" fmla="*/ 2 w 27"/>
                <a:gd name="T13" fmla="*/ 1 h 20"/>
                <a:gd name="T14" fmla="*/ 2 w 27"/>
                <a:gd name="T15" fmla="*/ 1 h 20"/>
                <a:gd name="T16" fmla="*/ 4 w 27"/>
                <a:gd name="T17" fmla="*/ 1 h 20"/>
                <a:gd name="T18" fmla="*/ 5 w 27"/>
                <a:gd name="T19" fmla="*/ 1 h 20"/>
                <a:gd name="T20" fmla="*/ 7 w 27"/>
                <a:gd name="T21" fmla="*/ 1 h 20"/>
                <a:gd name="T22" fmla="*/ 7 w 27"/>
                <a:gd name="T23" fmla="*/ 1 h 20"/>
                <a:gd name="T24" fmla="*/ 5 w 27"/>
                <a:gd name="T25" fmla="*/ 1 h 20"/>
                <a:gd name="T26" fmla="*/ 4 w 27"/>
                <a:gd name="T27" fmla="*/ 0 h 20"/>
                <a:gd name="T28" fmla="*/ 2 w 27"/>
                <a:gd name="T29" fmla="*/ 1 h 20"/>
                <a:gd name="T30" fmla="*/ 2 w 27"/>
                <a:gd name="T31" fmla="*/ 1 h 20"/>
                <a:gd name="T32" fmla="*/ 0 w 27"/>
                <a:gd name="T33" fmla="*/ 1 h 20"/>
                <a:gd name="T34" fmla="*/ 0 w 27"/>
                <a:gd name="T35" fmla="*/ 1 h 20"/>
                <a:gd name="T36" fmla="*/ 2 w 27"/>
                <a:gd name="T37" fmla="*/ 1 h 20"/>
                <a:gd name="T38" fmla="*/ 2 w 27"/>
                <a:gd name="T39" fmla="*/ 1 h 20"/>
                <a:gd name="T40" fmla="*/ 5 w 27"/>
                <a:gd name="T41" fmla="*/ 1 h 20"/>
                <a:gd name="T42" fmla="*/ 0 w 27"/>
                <a:gd name="T43" fmla="*/ 0 h 20"/>
                <a:gd name="T44" fmla="*/ 27 w 27"/>
                <a:gd name="T45" fmla="*/ 20 h 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T42" t="T43" r="T44" b="T45"/>
              <a:pathLst>
                <a:path w="27" h="20">
                  <a:moveTo>
                    <a:pt x="19" y="20"/>
                  </a:moveTo>
                  <a:lnTo>
                    <a:pt x="19" y="17"/>
                  </a:lnTo>
                  <a:lnTo>
                    <a:pt x="11" y="15"/>
                  </a:lnTo>
                  <a:lnTo>
                    <a:pt x="6" y="10"/>
                  </a:lnTo>
                  <a:lnTo>
                    <a:pt x="3" y="7"/>
                  </a:lnTo>
                  <a:lnTo>
                    <a:pt x="3" y="6"/>
                  </a:lnTo>
                  <a:lnTo>
                    <a:pt x="4" y="6"/>
                  </a:lnTo>
                  <a:lnTo>
                    <a:pt x="8" y="4"/>
                  </a:lnTo>
                  <a:lnTo>
                    <a:pt x="14" y="3"/>
                  </a:lnTo>
                  <a:lnTo>
                    <a:pt x="21" y="4"/>
                  </a:lnTo>
                  <a:lnTo>
                    <a:pt x="27" y="6"/>
                  </a:lnTo>
                  <a:lnTo>
                    <a:pt x="27" y="3"/>
                  </a:lnTo>
                  <a:lnTo>
                    <a:pt x="21" y="2"/>
                  </a:lnTo>
                  <a:lnTo>
                    <a:pt x="14" y="0"/>
                  </a:lnTo>
                  <a:lnTo>
                    <a:pt x="8" y="2"/>
                  </a:lnTo>
                  <a:lnTo>
                    <a:pt x="4" y="3"/>
                  </a:lnTo>
                  <a:lnTo>
                    <a:pt x="0" y="6"/>
                  </a:lnTo>
                  <a:lnTo>
                    <a:pt x="0" y="10"/>
                  </a:lnTo>
                  <a:lnTo>
                    <a:pt x="3" y="13"/>
                  </a:lnTo>
                  <a:lnTo>
                    <a:pt x="8" y="17"/>
                  </a:lnTo>
                  <a:lnTo>
                    <a:pt x="19" y="20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84" name="Freeform 42"/>
            <xdr:cNvSpPr>
              <a:spLocks noChangeArrowheads="1"/>
            </xdr:cNvSpPr>
          </xdr:nvSpPr>
          <xdr:spPr bwMode="auto">
            <a:xfrm>
              <a:off x="735" y="219"/>
              <a:ext cx="59" cy="6"/>
            </a:xfrm>
            <a:custGeom>
              <a:avLst/>
              <a:gdLst>
                <a:gd name="T0" fmla="*/ 2 w 82"/>
                <a:gd name="T1" fmla="*/ 1 h 28"/>
                <a:gd name="T2" fmla="*/ 2 w 82"/>
                <a:gd name="T3" fmla="*/ 1 h 28"/>
                <a:gd name="T4" fmla="*/ 2 w 82"/>
                <a:gd name="T5" fmla="*/ 1 h 28"/>
                <a:gd name="T6" fmla="*/ 4 w 82"/>
                <a:gd name="T7" fmla="*/ 1 h 28"/>
                <a:gd name="T8" fmla="*/ 5 w 82"/>
                <a:gd name="T9" fmla="*/ 1 h 28"/>
                <a:gd name="T10" fmla="*/ 6 w 82"/>
                <a:gd name="T11" fmla="*/ 1 h 28"/>
                <a:gd name="T12" fmla="*/ 6 w 82"/>
                <a:gd name="T13" fmla="*/ 1 h 28"/>
                <a:gd name="T14" fmla="*/ 8 w 82"/>
                <a:gd name="T15" fmla="*/ 1 h 28"/>
                <a:gd name="T16" fmla="*/ 10 w 82"/>
                <a:gd name="T17" fmla="*/ 1 h 28"/>
                <a:gd name="T18" fmla="*/ 11 w 82"/>
                <a:gd name="T19" fmla="*/ 1 h 28"/>
                <a:gd name="T20" fmla="*/ 13 w 82"/>
                <a:gd name="T21" fmla="*/ 1 h 28"/>
                <a:gd name="T22" fmla="*/ 14 w 82"/>
                <a:gd name="T23" fmla="*/ 1 h 28"/>
                <a:gd name="T24" fmla="*/ 15 w 82"/>
                <a:gd name="T25" fmla="*/ 1 h 28"/>
                <a:gd name="T26" fmla="*/ 16 w 82"/>
                <a:gd name="T27" fmla="*/ 1 h 28"/>
                <a:gd name="T28" fmla="*/ 19 w 82"/>
                <a:gd name="T29" fmla="*/ 2 h 28"/>
                <a:gd name="T30" fmla="*/ 20 w 82"/>
                <a:gd name="T31" fmla="*/ 2 h 28"/>
                <a:gd name="T32" fmla="*/ 22 w 82"/>
                <a:gd name="T33" fmla="*/ 2 h 28"/>
                <a:gd name="T34" fmla="*/ 23 w 82"/>
                <a:gd name="T35" fmla="*/ 2 h 28"/>
                <a:gd name="T36" fmla="*/ 27 w 82"/>
                <a:gd name="T37" fmla="*/ 2 h 28"/>
                <a:gd name="T38" fmla="*/ 28 w 82"/>
                <a:gd name="T39" fmla="*/ 2 h 28"/>
                <a:gd name="T40" fmla="*/ 28 w 82"/>
                <a:gd name="T41" fmla="*/ 2 h 28"/>
                <a:gd name="T42" fmla="*/ 27 w 82"/>
                <a:gd name="T43" fmla="*/ 2 h 28"/>
                <a:gd name="T44" fmla="*/ 23 w 82"/>
                <a:gd name="T45" fmla="*/ 2 h 28"/>
                <a:gd name="T46" fmla="*/ 22 w 82"/>
                <a:gd name="T47" fmla="*/ 2 h 28"/>
                <a:gd name="T48" fmla="*/ 20 w 82"/>
                <a:gd name="T49" fmla="*/ 2 h 28"/>
                <a:gd name="T50" fmla="*/ 20 w 82"/>
                <a:gd name="T51" fmla="*/ 1 h 28"/>
                <a:gd name="T52" fmla="*/ 19 w 82"/>
                <a:gd name="T53" fmla="*/ 1 h 28"/>
                <a:gd name="T54" fmla="*/ 16 w 82"/>
                <a:gd name="T55" fmla="*/ 1 h 28"/>
                <a:gd name="T56" fmla="*/ 15 w 82"/>
                <a:gd name="T57" fmla="*/ 1 h 28"/>
                <a:gd name="T58" fmla="*/ 13 w 82"/>
                <a:gd name="T59" fmla="*/ 1 h 28"/>
                <a:gd name="T60" fmla="*/ 11 w 82"/>
                <a:gd name="T61" fmla="*/ 1 h 28"/>
                <a:gd name="T62" fmla="*/ 10 w 82"/>
                <a:gd name="T63" fmla="*/ 1 h 28"/>
                <a:gd name="T64" fmla="*/ 8 w 82"/>
                <a:gd name="T65" fmla="*/ 1 h 28"/>
                <a:gd name="T66" fmla="*/ 6 w 82"/>
                <a:gd name="T67" fmla="*/ 1 h 28"/>
                <a:gd name="T68" fmla="*/ 6 w 82"/>
                <a:gd name="T69" fmla="*/ 1 h 28"/>
                <a:gd name="T70" fmla="*/ 5 w 82"/>
                <a:gd name="T71" fmla="*/ 1 h 28"/>
                <a:gd name="T72" fmla="*/ 4 w 82"/>
                <a:gd name="T73" fmla="*/ 1 h 28"/>
                <a:gd name="T74" fmla="*/ 2 w 82"/>
                <a:gd name="T75" fmla="*/ 1 h 28"/>
                <a:gd name="T76" fmla="*/ 2 w 82"/>
                <a:gd name="T77" fmla="*/ 0 h 28"/>
                <a:gd name="T78" fmla="*/ 0 w 82"/>
                <a:gd name="T79" fmla="*/ 1 h 28"/>
                <a:gd name="T80" fmla="*/ 0 w 82"/>
                <a:gd name="T81" fmla="*/ 1 h 28"/>
                <a:gd name="T82" fmla="*/ 2 w 82"/>
                <a:gd name="T83" fmla="*/ 1 h 28"/>
                <a:gd name="T84" fmla="*/ 0 w 82"/>
                <a:gd name="T85" fmla="*/ 0 h 28"/>
                <a:gd name="T86" fmla="*/ 82 w 82"/>
                <a:gd name="T87" fmla="*/ 28 h 2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T84" t="T85" r="T86" b="T87"/>
              <a:pathLst>
                <a:path w="82" h="28">
                  <a:moveTo>
                    <a:pt x="2" y="2"/>
                  </a:moveTo>
                  <a:lnTo>
                    <a:pt x="2" y="3"/>
                  </a:lnTo>
                  <a:lnTo>
                    <a:pt x="7" y="5"/>
                  </a:lnTo>
                  <a:lnTo>
                    <a:pt x="12" y="5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7"/>
                  </a:lnTo>
                  <a:lnTo>
                    <a:pt x="23" y="7"/>
                  </a:lnTo>
                  <a:lnTo>
                    <a:pt x="29" y="10"/>
                  </a:lnTo>
                  <a:lnTo>
                    <a:pt x="32" y="10"/>
                  </a:lnTo>
                  <a:lnTo>
                    <a:pt x="38" y="13"/>
                  </a:lnTo>
                  <a:lnTo>
                    <a:pt x="40" y="15"/>
                  </a:lnTo>
                  <a:lnTo>
                    <a:pt x="46" y="19"/>
                  </a:lnTo>
                  <a:lnTo>
                    <a:pt x="49" y="20"/>
                  </a:lnTo>
                  <a:lnTo>
                    <a:pt x="53" y="23"/>
                  </a:lnTo>
                  <a:lnTo>
                    <a:pt x="61" y="25"/>
                  </a:lnTo>
                  <a:lnTo>
                    <a:pt x="65" y="25"/>
                  </a:lnTo>
                  <a:lnTo>
                    <a:pt x="68" y="26"/>
                  </a:lnTo>
                  <a:lnTo>
                    <a:pt x="79" y="26"/>
                  </a:lnTo>
                  <a:lnTo>
                    <a:pt x="82" y="28"/>
                  </a:lnTo>
                  <a:lnTo>
                    <a:pt x="82" y="25"/>
                  </a:lnTo>
                  <a:lnTo>
                    <a:pt x="79" y="23"/>
                  </a:lnTo>
                  <a:lnTo>
                    <a:pt x="68" y="23"/>
                  </a:lnTo>
                  <a:lnTo>
                    <a:pt x="65" y="22"/>
                  </a:lnTo>
                  <a:lnTo>
                    <a:pt x="61" y="22"/>
                  </a:lnTo>
                  <a:lnTo>
                    <a:pt x="58" y="20"/>
                  </a:lnTo>
                  <a:lnTo>
                    <a:pt x="53" y="18"/>
                  </a:lnTo>
                  <a:lnTo>
                    <a:pt x="49" y="16"/>
                  </a:lnTo>
                  <a:lnTo>
                    <a:pt x="43" y="12"/>
                  </a:lnTo>
                  <a:lnTo>
                    <a:pt x="38" y="10"/>
                  </a:lnTo>
                  <a:lnTo>
                    <a:pt x="32" y="7"/>
                  </a:lnTo>
                  <a:lnTo>
                    <a:pt x="29" y="7"/>
                  </a:lnTo>
                  <a:lnTo>
                    <a:pt x="23" y="5"/>
                  </a:lnTo>
                  <a:lnTo>
                    <a:pt x="20" y="5"/>
                  </a:lnTo>
                  <a:lnTo>
                    <a:pt x="17" y="3"/>
                  </a:lnTo>
                  <a:lnTo>
                    <a:pt x="15" y="3"/>
                  </a:lnTo>
                  <a:lnTo>
                    <a:pt x="12" y="2"/>
                  </a:lnTo>
                  <a:lnTo>
                    <a:pt x="7" y="2"/>
                  </a:lnTo>
                  <a:lnTo>
                    <a:pt x="2" y="0"/>
                  </a:lnTo>
                  <a:lnTo>
                    <a:pt x="0" y="3"/>
                  </a:lnTo>
                  <a:lnTo>
                    <a:pt x="2" y="2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85" name="Freeform 51"/>
            <xdr:cNvSpPr>
              <a:spLocks noChangeArrowheads="1"/>
            </xdr:cNvSpPr>
          </xdr:nvSpPr>
          <xdr:spPr bwMode="auto">
            <a:xfrm>
              <a:off x="757" y="239"/>
              <a:ext cx="7" cy="0"/>
            </a:xfrm>
            <a:custGeom>
              <a:avLst/>
              <a:gdLst>
                <a:gd name="T0" fmla="*/ 6 w 24"/>
                <a:gd name="T1" fmla="*/ 1 h 19"/>
                <a:gd name="T2" fmla="*/ 5 w 24"/>
                <a:gd name="T3" fmla="*/ 1 h 19"/>
                <a:gd name="T4" fmla="*/ 5 w 24"/>
                <a:gd name="T5" fmla="*/ 1 h 19"/>
                <a:gd name="T6" fmla="*/ 5 w 24"/>
                <a:gd name="T7" fmla="*/ 1 h 19"/>
                <a:gd name="T8" fmla="*/ 5 w 24"/>
                <a:gd name="T9" fmla="*/ 0 h 19"/>
                <a:gd name="T10" fmla="*/ 3 w 24"/>
                <a:gd name="T11" fmla="*/ 1 h 19"/>
                <a:gd name="T12" fmla="*/ 0 w 24"/>
                <a:gd name="T13" fmla="*/ 1 h 19"/>
                <a:gd name="T14" fmla="*/ 0 w 24"/>
                <a:gd name="T15" fmla="*/ 1 h 19"/>
                <a:gd name="T16" fmla="*/ 0 w 24"/>
                <a:gd name="T17" fmla="*/ 1 h 19"/>
                <a:gd name="T18" fmla="*/ 3 w 24"/>
                <a:gd name="T19" fmla="*/ 1 h 19"/>
                <a:gd name="T20" fmla="*/ 4 w 24"/>
                <a:gd name="T21" fmla="*/ 1 h 19"/>
                <a:gd name="T22" fmla="*/ 5 w 24"/>
                <a:gd name="T23" fmla="*/ 1 h 19"/>
                <a:gd name="T24" fmla="*/ 5 w 24"/>
                <a:gd name="T25" fmla="*/ 1 h 19"/>
                <a:gd name="T26" fmla="*/ 5 w 24"/>
                <a:gd name="T27" fmla="*/ 1 h 19"/>
                <a:gd name="T28" fmla="*/ 6 w 24"/>
                <a:gd name="T29" fmla="*/ 1 h 19"/>
                <a:gd name="T30" fmla="*/ 6 w 24"/>
                <a:gd name="T31" fmla="*/ 1 h 19"/>
                <a:gd name="T32" fmla="*/ 0 w 24"/>
                <a:gd name="T33" fmla="*/ 0 h 19"/>
                <a:gd name="T34" fmla="*/ 24 w 24"/>
                <a:gd name="T35" fmla="*/ 19 h 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T32" t="T33" r="T34" b="T35"/>
              <a:pathLst>
                <a:path w="24" h="19">
                  <a:moveTo>
                    <a:pt x="24" y="18"/>
                  </a:moveTo>
                  <a:lnTo>
                    <a:pt x="21" y="12"/>
                  </a:lnTo>
                  <a:lnTo>
                    <a:pt x="20" y="9"/>
                  </a:lnTo>
                  <a:lnTo>
                    <a:pt x="17" y="0"/>
                  </a:lnTo>
                  <a:lnTo>
                    <a:pt x="11" y="2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8"/>
                  </a:lnTo>
                  <a:lnTo>
                    <a:pt x="11" y="5"/>
                  </a:lnTo>
                  <a:lnTo>
                    <a:pt x="14" y="3"/>
                  </a:lnTo>
                  <a:lnTo>
                    <a:pt x="17" y="9"/>
                  </a:lnTo>
                  <a:lnTo>
                    <a:pt x="18" y="16"/>
                  </a:lnTo>
                  <a:lnTo>
                    <a:pt x="21" y="19"/>
                  </a:lnTo>
                  <a:lnTo>
                    <a:pt x="23" y="18"/>
                  </a:lnTo>
                  <a:lnTo>
                    <a:pt x="24" y="18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86" name="Freeform 100"/>
            <xdr:cNvSpPr>
              <a:spLocks noChangeArrowheads="1"/>
            </xdr:cNvSpPr>
          </xdr:nvSpPr>
          <xdr:spPr bwMode="auto">
            <a:xfrm>
              <a:off x="172" y="121"/>
              <a:ext cx="162" cy="44"/>
            </a:xfrm>
            <a:custGeom>
              <a:avLst/>
              <a:gdLst>
                <a:gd name="T0" fmla="*/ 68 w 210"/>
                <a:gd name="T1" fmla="*/ 0 h 82"/>
                <a:gd name="T2" fmla="*/ 63 w 210"/>
                <a:gd name="T3" fmla="*/ 1 h 82"/>
                <a:gd name="T4" fmla="*/ 56 w 210"/>
                <a:gd name="T5" fmla="*/ 1 h 82"/>
                <a:gd name="T6" fmla="*/ 51 w 210"/>
                <a:gd name="T7" fmla="*/ 1 h 82"/>
                <a:gd name="T8" fmla="*/ 44 w 210"/>
                <a:gd name="T9" fmla="*/ 1 h 82"/>
                <a:gd name="T10" fmla="*/ 38 w 210"/>
                <a:gd name="T11" fmla="*/ 1 h 82"/>
                <a:gd name="T12" fmla="*/ 31 w 210"/>
                <a:gd name="T13" fmla="*/ 1 h 82"/>
                <a:gd name="T14" fmla="*/ 26 w 210"/>
                <a:gd name="T15" fmla="*/ 1 h 82"/>
                <a:gd name="T16" fmla="*/ 20 w 210"/>
                <a:gd name="T17" fmla="*/ 1 h 82"/>
                <a:gd name="T18" fmla="*/ 15 w 210"/>
                <a:gd name="T19" fmla="*/ 2 h 82"/>
                <a:gd name="T20" fmla="*/ 10 w 210"/>
                <a:gd name="T21" fmla="*/ 2 h 82"/>
                <a:gd name="T22" fmla="*/ 5 w 210"/>
                <a:gd name="T23" fmla="*/ 3 h 82"/>
                <a:gd name="T24" fmla="*/ 0 w 210"/>
                <a:gd name="T25" fmla="*/ 3 h 82"/>
                <a:gd name="T26" fmla="*/ 6 w 210"/>
                <a:gd name="T27" fmla="*/ 9 h 82"/>
                <a:gd name="T28" fmla="*/ 11 w 210"/>
                <a:gd name="T29" fmla="*/ 9 h 82"/>
                <a:gd name="T30" fmla="*/ 17 w 210"/>
                <a:gd name="T31" fmla="*/ 8 h 82"/>
                <a:gd name="T32" fmla="*/ 23 w 210"/>
                <a:gd name="T33" fmla="*/ 8 h 82"/>
                <a:gd name="T34" fmla="*/ 28 w 210"/>
                <a:gd name="T35" fmla="*/ 8 h 82"/>
                <a:gd name="T36" fmla="*/ 34 w 210"/>
                <a:gd name="T37" fmla="*/ 7 h 82"/>
                <a:gd name="T38" fmla="*/ 39 w 210"/>
                <a:gd name="T39" fmla="*/ 6 h 82"/>
                <a:gd name="T40" fmla="*/ 44 w 210"/>
                <a:gd name="T41" fmla="*/ 6 h 82"/>
                <a:gd name="T42" fmla="*/ 50 w 210"/>
                <a:gd name="T43" fmla="*/ 6 h 82"/>
                <a:gd name="T44" fmla="*/ 55 w 210"/>
                <a:gd name="T45" fmla="*/ 6 h 82"/>
                <a:gd name="T46" fmla="*/ 60 w 210"/>
                <a:gd name="T47" fmla="*/ 6 h 82"/>
                <a:gd name="T48" fmla="*/ 65 w 210"/>
                <a:gd name="T49" fmla="*/ 6 h 82"/>
                <a:gd name="T50" fmla="*/ 71 w 210"/>
                <a:gd name="T51" fmla="*/ 6 h 82"/>
                <a:gd name="T52" fmla="*/ 68 w 210"/>
                <a:gd name="T53" fmla="*/ 0 h 82"/>
                <a:gd name="T54" fmla="*/ 68 w 210"/>
                <a:gd name="T55" fmla="*/ 0 h 82"/>
                <a:gd name="T56" fmla="*/ 0 w 210"/>
                <a:gd name="T57" fmla="*/ 0 h 82"/>
                <a:gd name="T58" fmla="*/ 210 w 210"/>
                <a:gd name="T59" fmla="*/ 82 h 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210" h="82">
                  <a:moveTo>
                    <a:pt x="204" y="0"/>
                  </a:moveTo>
                  <a:lnTo>
                    <a:pt x="185" y="1"/>
                  </a:lnTo>
                  <a:lnTo>
                    <a:pt x="166" y="1"/>
                  </a:lnTo>
                  <a:lnTo>
                    <a:pt x="149" y="3"/>
                  </a:lnTo>
                  <a:lnTo>
                    <a:pt x="131" y="4"/>
                  </a:lnTo>
                  <a:lnTo>
                    <a:pt x="112" y="6"/>
                  </a:lnTo>
                  <a:lnTo>
                    <a:pt x="95" y="7"/>
                  </a:lnTo>
                  <a:lnTo>
                    <a:pt x="77" y="10"/>
                  </a:lnTo>
                  <a:lnTo>
                    <a:pt x="60" y="13"/>
                  </a:lnTo>
                  <a:lnTo>
                    <a:pt x="44" y="16"/>
                  </a:lnTo>
                  <a:lnTo>
                    <a:pt x="29" y="20"/>
                  </a:lnTo>
                  <a:lnTo>
                    <a:pt x="14" y="24"/>
                  </a:lnTo>
                  <a:lnTo>
                    <a:pt x="0" y="29"/>
                  </a:lnTo>
                  <a:lnTo>
                    <a:pt x="18" y="82"/>
                  </a:lnTo>
                  <a:lnTo>
                    <a:pt x="34" y="78"/>
                  </a:lnTo>
                  <a:lnTo>
                    <a:pt x="50" y="73"/>
                  </a:lnTo>
                  <a:lnTo>
                    <a:pt x="67" y="69"/>
                  </a:lnTo>
                  <a:lnTo>
                    <a:pt x="83" y="66"/>
                  </a:lnTo>
                  <a:lnTo>
                    <a:pt x="99" y="63"/>
                  </a:lnTo>
                  <a:lnTo>
                    <a:pt x="116" y="60"/>
                  </a:lnTo>
                  <a:lnTo>
                    <a:pt x="132" y="59"/>
                  </a:lnTo>
                  <a:lnTo>
                    <a:pt x="148" y="57"/>
                  </a:lnTo>
                  <a:lnTo>
                    <a:pt x="164" y="56"/>
                  </a:lnTo>
                  <a:lnTo>
                    <a:pt x="179" y="56"/>
                  </a:lnTo>
                  <a:lnTo>
                    <a:pt x="195" y="56"/>
                  </a:lnTo>
                  <a:lnTo>
                    <a:pt x="210" y="55"/>
                  </a:lnTo>
                  <a:lnTo>
                    <a:pt x="204" y="0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87" name="Freeform 101"/>
            <xdr:cNvSpPr>
              <a:spLocks noChangeArrowheads="1"/>
            </xdr:cNvSpPr>
          </xdr:nvSpPr>
          <xdr:spPr bwMode="auto">
            <a:xfrm>
              <a:off x="172" y="121"/>
              <a:ext cx="162" cy="44"/>
            </a:xfrm>
            <a:custGeom>
              <a:avLst/>
              <a:gdLst>
                <a:gd name="T0" fmla="*/ 68 w 210"/>
                <a:gd name="T1" fmla="*/ 0 h 82"/>
                <a:gd name="T2" fmla="*/ 63 w 210"/>
                <a:gd name="T3" fmla="*/ 1 h 82"/>
                <a:gd name="T4" fmla="*/ 56 w 210"/>
                <a:gd name="T5" fmla="*/ 1 h 82"/>
                <a:gd name="T6" fmla="*/ 51 w 210"/>
                <a:gd name="T7" fmla="*/ 1 h 82"/>
                <a:gd name="T8" fmla="*/ 44 w 210"/>
                <a:gd name="T9" fmla="*/ 1 h 82"/>
                <a:gd name="T10" fmla="*/ 38 w 210"/>
                <a:gd name="T11" fmla="*/ 1 h 82"/>
                <a:gd name="T12" fmla="*/ 31 w 210"/>
                <a:gd name="T13" fmla="*/ 1 h 82"/>
                <a:gd name="T14" fmla="*/ 26 w 210"/>
                <a:gd name="T15" fmla="*/ 1 h 82"/>
                <a:gd name="T16" fmla="*/ 20 w 210"/>
                <a:gd name="T17" fmla="*/ 1 h 82"/>
                <a:gd name="T18" fmla="*/ 15 w 210"/>
                <a:gd name="T19" fmla="*/ 2 h 82"/>
                <a:gd name="T20" fmla="*/ 10 w 210"/>
                <a:gd name="T21" fmla="*/ 2 h 82"/>
                <a:gd name="T22" fmla="*/ 5 w 210"/>
                <a:gd name="T23" fmla="*/ 3 h 82"/>
                <a:gd name="T24" fmla="*/ 0 w 210"/>
                <a:gd name="T25" fmla="*/ 3 h 82"/>
                <a:gd name="T26" fmla="*/ 6 w 210"/>
                <a:gd name="T27" fmla="*/ 9 h 82"/>
                <a:gd name="T28" fmla="*/ 11 w 210"/>
                <a:gd name="T29" fmla="*/ 9 h 82"/>
                <a:gd name="T30" fmla="*/ 17 w 210"/>
                <a:gd name="T31" fmla="*/ 8 h 82"/>
                <a:gd name="T32" fmla="*/ 23 w 210"/>
                <a:gd name="T33" fmla="*/ 8 h 82"/>
                <a:gd name="T34" fmla="*/ 28 w 210"/>
                <a:gd name="T35" fmla="*/ 8 h 82"/>
                <a:gd name="T36" fmla="*/ 34 w 210"/>
                <a:gd name="T37" fmla="*/ 7 h 82"/>
                <a:gd name="T38" fmla="*/ 39 w 210"/>
                <a:gd name="T39" fmla="*/ 6 h 82"/>
                <a:gd name="T40" fmla="*/ 44 w 210"/>
                <a:gd name="T41" fmla="*/ 6 h 82"/>
                <a:gd name="T42" fmla="*/ 50 w 210"/>
                <a:gd name="T43" fmla="*/ 6 h 82"/>
                <a:gd name="T44" fmla="*/ 55 w 210"/>
                <a:gd name="T45" fmla="*/ 6 h 82"/>
                <a:gd name="T46" fmla="*/ 60 w 210"/>
                <a:gd name="T47" fmla="*/ 6 h 82"/>
                <a:gd name="T48" fmla="*/ 65 w 210"/>
                <a:gd name="T49" fmla="*/ 6 h 82"/>
                <a:gd name="T50" fmla="*/ 71 w 210"/>
                <a:gd name="T51" fmla="*/ 6 h 82"/>
                <a:gd name="T52" fmla="*/ 68 w 210"/>
                <a:gd name="T53" fmla="*/ 0 h 82"/>
                <a:gd name="T54" fmla="*/ 68 w 210"/>
                <a:gd name="T55" fmla="*/ 0 h 82"/>
                <a:gd name="T56" fmla="*/ 0 w 210"/>
                <a:gd name="T57" fmla="*/ 0 h 82"/>
                <a:gd name="T58" fmla="*/ 210 w 210"/>
                <a:gd name="T59" fmla="*/ 82 h 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210" h="82">
                  <a:moveTo>
                    <a:pt x="204" y="0"/>
                  </a:moveTo>
                  <a:lnTo>
                    <a:pt x="185" y="1"/>
                  </a:lnTo>
                  <a:lnTo>
                    <a:pt x="166" y="1"/>
                  </a:lnTo>
                  <a:lnTo>
                    <a:pt x="149" y="3"/>
                  </a:lnTo>
                  <a:lnTo>
                    <a:pt x="131" y="4"/>
                  </a:lnTo>
                  <a:lnTo>
                    <a:pt x="112" y="6"/>
                  </a:lnTo>
                  <a:lnTo>
                    <a:pt x="95" y="7"/>
                  </a:lnTo>
                  <a:lnTo>
                    <a:pt x="77" y="10"/>
                  </a:lnTo>
                  <a:lnTo>
                    <a:pt x="60" y="13"/>
                  </a:lnTo>
                  <a:lnTo>
                    <a:pt x="44" y="16"/>
                  </a:lnTo>
                  <a:lnTo>
                    <a:pt x="29" y="20"/>
                  </a:lnTo>
                  <a:lnTo>
                    <a:pt x="14" y="24"/>
                  </a:lnTo>
                  <a:lnTo>
                    <a:pt x="0" y="29"/>
                  </a:lnTo>
                  <a:lnTo>
                    <a:pt x="18" y="82"/>
                  </a:lnTo>
                  <a:lnTo>
                    <a:pt x="34" y="78"/>
                  </a:lnTo>
                  <a:lnTo>
                    <a:pt x="50" y="73"/>
                  </a:lnTo>
                  <a:lnTo>
                    <a:pt x="67" y="69"/>
                  </a:lnTo>
                  <a:lnTo>
                    <a:pt x="83" y="66"/>
                  </a:lnTo>
                  <a:lnTo>
                    <a:pt x="99" y="63"/>
                  </a:lnTo>
                  <a:lnTo>
                    <a:pt x="116" y="60"/>
                  </a:lnTo>
                  <a:lnTo>
                    <a:pt x="132" y="59"/>
                  </a:lnTo>
                  <a:lnTo>
                    <a:pt x="148" y="57"/>
                  </a:lnTo>
                  <a:lnTo>
                    <a:pt x="164" y="56"/>
                  </a:lnTo>
                  <a:lnTo>
                    <a:pt x="179" y="56"/>
                  </a:lnTo>
                  <a:lnTo>
                    <a:pt x="195" y="56"/>
                  </a:lnTo>
                  <a:lnTo>
                    <a:pt x="210" y="55"/>
                  </a:lnTo>
                  <a:lnTo>
                    <a:pt x="204" y="0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88" name="Freeform 102"/>
            <xdr:cNvSpPr>
              <a:spLocks noChangeArrowheads="1"/>
            </xdr:cNvSpPr>
          </xdr:nvSpPr>
          <xdr:spPr bwMode="auto">
            <a:xfrm>
              <a:off x="170" y="121"/>
              <a:ext cx="160" cy="46"/>
            </a:xfrm>
            <a:custGeom>
              <a:avLst/>
              <a:gdLst>
                <a:gd name="T0" fmla="*/ 70 w 206"/>
                <a:gd name="T1" fmla="*/ 1 h 84"/>
                <a:gd name="T2" fmla="*/ 70 w 206"/>
                <a:gd name="T3" fmla="*/ 0 h 84"/>
                <a:gd name="T4" fmla="*/ 64 w 206"/>
                <a:gd name="T5" fmla="*/ 1 h 84"/>
                <a:gd name="T6" fmla="*/ 57 w 206"/>
                <a:gd name="T7" fmla="*/ 1 h 84"/>
                <a:gd name="T8" fmla="*/ 52 w 206"/>
                <a:gd name="T9" fmla="*/ 1 h 84"/>
                <a:gd name="T10" fmla="*/ 39 w 206"/>
                <a:gd name="T11" fmla="*/ 1 h 84"/>
                <a:gd name="T12" fmla="*/ 33 w 206"/>
                <a:gd name="T13" fmla="*/ 1 h 84"/>
                <a:gd name="T14" fmla="*/ 21 w 206"/>
                <a:gd name="T15" fmla="*/ 1 h 84"/>
                <a:gd name="T16" fmla="*/ 15 w 206"/>
                <a:gd name="T17" fmla="*/ 2 h 84"/>
                <a:gd name="T18" fmla="*/ 10 w 206"/>
                <a:gd name="T19" fmla="*/ 3 h 84"/>
                <a:gd name="T20" fmla="*/ 0 w 206"/>
                <a:gd name="T21" fmla="*/ 3 h 84"/>
                <a:gd name="T22" fmla="*/ 6 w 206"/>
                <a:gd name="T23" fmla="*/ 10 h 84"/>
                <a:gd name="T24" fmla="*/ 8 w 206"/>
                <a:gd name="T25" fmla="*/ 10 h 84"/>
                <a:gd name="T26" fmla="*/ 2 w 206"/>
                <a:gd name="T27" fmla="*/ 4 h 84"/>
                <a:gd name="T28" fmla="*/ 10 w 206"/>
                <a:gd name="T29" fmla="*/ 3 h 84"/>
                <a:gd name="T30" fmla="*/ 15 w 206"/>
                <a:gd name="T31" fmla="*/ 2 h 84"/>
                <a:gd name="T32" fmla="*/ 21 w 206"/>
                <a:gd name="T33" fmla="*/ 2 h 84"/>
                <a:gd name="T34" fmla="*/ 33 w 206"/>
                <a:gd name="T35" fmla="*/ 1 h 84"/>
                <a:gd name="T36" fmla="*/ 39 w 206"/>
                <a:gd name="T37" fmla="*/ 1 h 84"/>
                <a:gd name="T38" fmla="*/ 52 w 206"/>
                <a:gd name="T39" fmla="*/ 1 h 84"/>
                <a:gd name="T40" fmla="*/ 57 w 206"/>
                <a:gd name="T41" fmla="*/ 1 h 84"/>
                <a:gd name="T42" fmla="*/ 64 w 206"/>
                <a:gd name="T43" fmla="*/ 1 h 84"/>
                <a:gd name="T44" fmla="*/ 70 w 206"/>
                <a:gd name="T45" fmla="*/ 1 h 84"/>
                <a:gd name="T46" fmla="*/ 0 w 206"/>
                <a:gd name="T47" fmla="*/ 0 h 84"/>
                <a:gd name="T48" fmla="*/ 206 w 206"/>
                <a:gd name="T49" fmla="*/ 84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T46" t="T47" r="T48" b="T49"/>
              <a:pathLst>
                <a:path w="206" h="84">
                  <a:moveTo>
                    <a:pt x="206" y="2"/>
                  </a:moveTo>
                  <a:lnTo>
                    <a:pt x="206" y="0"/>
                  </a:lnTo>
                  <a:lnTo>
                    <a:pt x="187" y="1"/>
                  </a:lnTo>
                  <a:lnTo>
                    <a:pt x="168" y="1"/>
                  </a:lnTo>
                  <a:lnTo>
                    <a:pt x="151" y="2"/>
                  </a:lnTo>
                  <a:lnTo>
                    <a:pt x="114" y="5"/>
                  </a:lnTo>
                  <a:lnTo>
                    <a:pt x="97" y="7"/>
                  </a:lnTo>
                  <a:lnTo>
                    <a:pt x="62" y="12"/>
                  </a:lnTo>
                  <a:lnTo>
                    <a:pt x="46" y="15"/>
                  </a:lnTo>
                  <a:lnTo>
                    <a:pt x="31" y="20"/>
                  </a:lnTo>
                  <a:lnTo>
                    <a:pt x="0" y="28"/>
                  </a:lnTo>
                  <a:lnTo>
                    <a:pt x="19" y="84"/>
                  </a:lnTo>
                  <a:lnTo>
                    <a:pt x="22" y="81"/>
                  </a:lnTo>
                  <a:lnTo>
                    <a:pt x="3" y="31"/>
                  </a:lnTo>
                  <a:lnTo>
                    <a:pt x="31" y="22"/>
                  </a:lnTo>
                  <a:lnTo>
                    <a:pt x="46" y="18"/>
                  </a:lnTo>
                  <a:lnTo>
                    <a:pt x="62" y="15"/>
                  </a:lnTo>
                  <a:lnTo>
                    <a:pt x="97" y="10"/>
                  </a:lnTo>
                  <a:lnTo>
                    <a:pt x="114" y="8"/>
                  </a:lnTo>
                  <a:lnTo>
                    <a:pt x="151" y="5"/>
                  </a:lnTo>
                  <a:lnTo>
                    <a:pt x="168" y="4"/>
                  </a:lnTo>
                  <a:lnTo>
                    <a:pt x="187" y="4"/>
                  </a:lnTo>
                  <a:lnTo>
                    <a:pt x="206" y="2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89" name="Freeform 103"/>
            <xdr:cNvSpPr>
              <a:spLocks noChangeArrowheads="1"/>
            </xdr:cNvSpPr>
          </xdr:nvSpPr>
          <xdr:spPr bwMode="auto">
            <a:xfrm>
              <a:off x="186" y="121"/>
              <a:ext cx="149" cy="46"/>
            </a:xfrm>
            <a:custGeom>
              <a:avLst/>
              <a:gdLst>
                <a:gd name="T0" fmla="*/ 0 w 194"/>
                <a:gd name="T1" fmla="*/ 10 h 84"/>
                <a:gd name="T2" fmla="*/ 11 w 194"/>
                <a:gd name="T3" fmla="*/ 9 h 84"/>
                <a:gd name="T4" fmla="*/ 17 w 194"/>
                <a:gd name="T5" fmla="*/ 9 h 84"/>
                <a:gd name="T6" fmla="*/ 27 w 194"/>
                <a:gd name="T7" fmla="*/ 8 h 84"/>
                <a:gd name="T8" fmla="*/ 32 w 194"/>
                <a:gd name="T9" fmla="*/ 8 h 84"/>
                <a:gd name="T10" fmla="*/ 47 w 194"/>
                <a:gd name="T11" fmla="*/ 7 h 84"/>
                <a:gd name="T12" fmla="*/ 58 w 194"/>
                <a:gd name="T13" fmla="*/ 7 h 84"/>
                <a:gd name="T14" fmla="*/ 63 w 194"/>
                <a:gd name="T15" fmla="*/ 7 h 84"/>
                <a:gd name="T16" fmla="*/ 62 w 194"/>
                <a:gd name="T17" fmla="*/ 0 h 84"/>
                <a:gd name="T18" fmla="*/ 61 w 194"/>
                <a:gd name="T19" fmla="*/ 0 h 84"/>
                <a:gd name="T20" fmla="*/ 60 w 194"/>
                <a:gd name="T21" fmla="*/ 1 h 84"/>
                <a:gd name="T22" fmla="*/ 62 w 194"/>
                <a:gd name="T23" fmla="*/ 7 h 84"/>
                <a:gd name="T24" fmla="*/ 58 w 194"/>
                <a:gd name="T25" fmla="*/ 7 h 84"/>
                <a:gd name="T26" fmla="*/ 47 w 194"/>
                <a:gd name="T27" fmla="*/ 7 h 84"/>
                <a:gd name="T28" fmla="*/ 32 w 194"/>
                <a:gd name="T29" fmla="*/ 7 h 84"/>
                <a:gd name="T30" fmla="*/ 27 w 194"/>
                <a:gd name="T31" fmla="*/ 8 h 84"/>
                <a:gd name="T32" fmla="*/ 17 w 194"/>
                <a:gd name="T33" fmla="*/ 8 h 84"/>
                <a:gd name="T34" fmla="*/ 11 w 194"/>
                <a:gd name="T35" fmla="*/ 9 h 84"/>
                <a:gd name="T36" fmla="*/ 2 w 194"/>
                <a:gd name="T37" fmla="*/ 10 h 84"/>
                <a:gd name="T38" fmla="*/ 0 w 194"/>
                <a:gd name="T39" fmla="*/ 10 h 84"/>
                <a:gd name="T40" fmla="*/ 0 w 194"/>
                <a:gd name="T41" fmla="*/ 0 h 84"/>
                <a:gd name="T42" fmla="*/ 194 w 194"/>
                <a:gd name="T43" fmla="*/ 84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T40" t="T41" r="T42" b="T43"/>
              <a:pathLst>
                <a:path w="194" h="84">
                  <a:moveTo>
                    <a:pt x="0" y="84"/>
                  </a:moveTo>
                  <a:lnTo>
                    <a:pt x="33" y="76"/>
                  </a:lnTo>
                  <a:lnTo>
                    <a:pt x="50" y="71"/>
                  </a:lnTo>
                  <a:lnTo>
                    <a:pt x="82" y="66"/>
                  </a:lnTo>
                  <a:lnTo>
                    <a:pt x="99" y="63"/>
                  </a:lnTo>
                  <a:lnTo>
                    <a:pt x="147" y="58"/>
                  </a:lnTo>
                  <a:lnTo>
                    <a:pt x="178" y="58"/>
                  </a:lnTo>
                  <a:lnTo>
                    <a:pt x="194" y="57"/>
                  </a:lnTo>
                  <a:lnTo>
                    <a:pt x="188" y="0"/>
                  </a:lnTo>
                  <a:lnTo>
                    <a:pt x="187" y="0"/>
                  </a:lnTo>
                  <a:lnTo>
                    <a:pt x="185" y="2"/>
                  </a:lnTo>
                  <a:lnTo>
                    <a:pt x="191" y="54"/>
                  </a:lnTo>
                  <a:lnTo>
                    <a:pt x="178" y="56"/>
                  </a:lnTo>
                  <a:lnTo>
                    <a:pt x="147" y="56"/>
                  </a:lnTo>
                  <a:lnTo>
                    <a:pt x="99" y="60"/>
                  </a:lnTo>
                  <a:lnTo>
                    <a:pt x="82" y="63"/>
                  </a:lnTo>
                  <a:lnTo>
                    <a:pt x="50" y="68"/>
                  </a:lnTo>
                  <a:lnTo>
                    <a:pt x="33" y="73"/>
                  </a:lnTo>
                  <a:lnTo>
                    <a:pt x="3" y="81"/>
                  </a:lnTo>
                  <a:lnTo>
                    <a:pt x="0" y="84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90" name="Freeform 104"/>
            <xdr:cNvSpPr>
              <a:spLocks noChangeArrowheads="1"/>
            </xdr:cNvSpPr>
          </xdr:nvSpPr>
          <xdr:spPr bwMode="auto">
            <a:xfrm>
              <a:off x="201" y="192"/>
              <a:ext cx="143" cy="43"/>
            </a:xfrm>
            <a:custGeom>
              <a:avLst/>
              <a:gdLst>
                <a:gd name="T0" fmla="*/ 60 w 187"/>
                <a:gd name="T1" fmla="*/ 0 h 82"/>
                <a:gd name="T2" fmla="*/ 55 w 187"/>
                <a:gd name="T3" fmla="*/ 1 h 82"/>
                <a:gd name="T4" fmla="*/ 48 w 187"/>
                <a:gd name="T5" fmla="*/ 1 h 82"/>
                <a:gd name="T6" fmla="*/ 43 w 187"/>
                <a:gd name="T7" fmla="*/ 1 h 82"/>
                <a:gd name="T8" fmla="*/ 38 w 187"/>
                <a:gd name="T9" fmla="*/ 1 h 82"/>
                <a:gd name="T10" fmla="*/ 33 w 187"/>
                <a:gd name="T11" fmla="*/ 1 h 82"/>
                <a:gd name="T12" fmla="*/ 27 w 187"/>
                <a:gd name="T13" fmla="*/ 1 h 82"/>
                <a:gd name="T14" fmla="*/ 22 w 187"/>
                <a:gd name="T15" fmla="*/ 1 h 82"/>
                <a:gd name="T16" fmla="*/ 18 w 187"/>
                <a:gd name="T17" fmla="*/ 2 h 82"/>
                <a:gd name="T18" fmla="*/ 14 w 187"/>
                <a:gd name="T19" fmla="*/ 2 h 82"/>
                <a:gd name="T20" fmla="*/ 9 w 187"/>
                <a:gd name="T21" fmla="*/ 3 h 82"/>
                <a:gd name="T22" fmla="*/ 5 w 187"/>
                <a:gd name="T23" fmla="*/ 3 h 82"/>
                <a:gd name="T24" fmla="*/ 0 w 187"/>
                <a:gd name="T25" fmla="*/ 3 h 82"/>
                <a:gd name="T26" fmla="*/ 5 w 187"/>
                <a:gd name="T27" fmla="*/ 9 h 82"/>
                <a:gd name="T28" fmla="*/ 10 w 187"/>
                <a:gd name="T29" fmla="*/ 9 h 82"/>
                <a:gd name="T30" fmla="*/ 14 w 187"/>
                <a:gd name="T31" fmla="*/ 8 h 82"/>
                <a:gd name="T32" fmla="*/ 18 w 187"/>
                <a:gd name="T33" fmla="*/ 8 h 82"/>
                <a:gd name="T34" fmla="*/ 24 w 187"/>
                <a:gd name="T35" fmla="*/ 8 h 82"/>
                <a:gd name="T36" fmla="*/ 28 w 187"/>
                <a:gd name="T37" fmla="*/ 7 h 82"/>
                <a:gd name="T38" fmla="*/ 33 w 187"/>
                <a:gd name="T39" fmla="*/ 6 h 82"/>
                <a:gd name="T40" fmla="*/ 38 w 187"/>
                <a:gd name="T41" fmla="*/ 6 h 82"/>
                <a:gd name="T42" fmla="*/ 43 w 187"/>
                <a:gd name="T43" fmla="*/ 6 h 82"/>
                <a:gd name="T44" fmla="*/ 47 w 187"/>
                <a:gd name="T45" fmla="*/ 6 h 82"/>
                <a:gd name="T46" fmla="*/ 53 w 187"/>
                <a:gd name="T47" fmla="*/ 6 h 82"/>
                <a:gd name="T48" fmla="*/ 57 w 187"/>
                <a:gd name="T49" fmla="*/ 6 h 82"/>
                <a:gd name="T50" fmla="*/ 62 w 187"/>
                <a:gd name="T51" fmla="*/ 6 h 82"/>
                <a:gd name="T52" fmla="*/ 60 w 187"/>
                <a:gd name="T53" fmla="*/ 0 h 82"/>
                <a:gd name="T54" fmla="*/ 60 w 187"/>
                <a:gd name="T55" fmla="*/ 0 h 82"/>
                <a:gd name="T56" fmla="*/ 0 w 187"/>
                <a:gd name="T57" fmla="*/ 0 h 82"/>
                <a:gd name="T58" fmla="*/ 187 w 187"/>
                <a:gd name="T59" fmla="*/ 82 h 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187" h="82">
                  <a:moveTo>
                    <a:pt x="181" y="0"/>
                  </a:moveTo>
                  <a:lnTo>
                    <a:pt x="164" y="1"/>
                  </a:lnTo>
                  <a:lnTo>
                    <a:pt x="145" y="1"/>
                  </a:lnTo>
                  <a:lnTo>
                    <a:pt x="130" y="3"/>
                  </a:lnTo>
                  <a:lnTo>
                    <a:pt x="112" y="4"/>
                  </a:lnTo>
                  <a:lnTo>
                    <a:pt x="97" y="5"/>
                  </a:lnTo>
                  <a:lnTo>
                    <a:pt x="82" y="8"/>
                  </a:lnTo>
                  <a:lnTo>
                    <a:pt x="68" y="11"/>
                  </a:lnTo>
                  <a:lnTo>
                    <a:pt x="53" y="14"/>
                  </a:lnTo>
                  <a:lnTo>
                    <a:pt x="40" y="18"/>
                  </a:lnTo>
                  <a:lnTo>
                    <a:pt x="28" y="21"/>
                  </a:lnTo>
                  <a:lnTo>
                    <a:pt x="15" y="25"/>
                  </a:lnTo>
                  <a:lnTo>
                    <a:pt x="0" y="30"/>
                  </a:lnTo>
                  <a:lnTo>
                    <a:pt x="16" y="82"/>
                  </a:lnTo>
                  <a:lnTo>
                    <a:pt x="30" y="77"/>
                  </a:lnTo>
                  <a:lnTo>
                    <a:pt x="43" y="74"/>
                  </a:lnTo>
                  <a:lnTo>
                    <a:pt x="56" y="70"/>
                  </a:lnTo>
                  <a:lnTo>
                    <a:pt x="71" y="67"/>
                  </a:lnTo>
                  <a:lnTo>
                    <a:pt x="85" y="63"/>
                  </a:lnTo>
                  <a:lnTo>
                    <a:pt x="99" y="61"/>
                  </a:lnTo>
                  <a:lnTo>
                    <a:pt x="114" y="59"/>
                  </a:lnTo>
                  <a:lnTo>
                    <a:pt x="128" y="57"/>
                  </a:lnTo>
                  <a:lnTo>
                    <a:pt x="143" y="56"/>
                  </a:lnTo>
                  <a:lnTo>
                    <a:pt x="158" y="54"/>
                  </a:lnTo>
                  <a:lnTo>
                    <a:pt x="173" y="54"/>
                  </a:lnTo>
                  <a:lnTo>
                    <a:pt x="187" y="53"/>
                  </a:lnTo>
                  <a:lnTo>
                    <a:pt x="181" y="0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91" name="Freeform 105"/>
            <xdr:cNvSpPr>
              <a:spLocks noChangeArrowheads="1"/>
            </xdr:cNvSpPr>
          </xdr:nvSpPr>
          <xdr:spPr bwMode="auto">
            <a:xfrm>
              <a:off x="201" y="192"/>
              <a:ext cx="143" cy="43"/>
            </a:xfrm>
            <a:custGeom>
              <a:avLst/>
              <a:gdLst>
                <a:gd name="T0" fmla="*/ 60 w 187"/>
                <a:gd name="T1" fmla="*/ 0 h 82"/>
                <a:gd name="T2" fmla="*/ 55 w 187"/>
                <a:gd name="T3" fmla="*/ 1 h 82"/>
                <a:gd name="T4" fmla="*/ 48 w 187"/>
                <a:gd name="T5" fmla="*/ 1 h 82"/>
                <a:gd name="T6" fmla="*/ 43 w 187"/>
                <a:gd name="T7" fmla="*/ 1 h 82"/>
                <a:gd name="T8" fmla="*/ 38 w 187"/>
                <a:gd name="T9" fmla="*/ 1 h 82"/>
                <a:gd name="T10" fmla="*/ 33 w 187"/>
                <a:gd name="T11" fmla="*/ 1 h 82"/>
                <a:gd name="T12" fmla="*/ 27 w 187"/>
                <a:gd name="T13" fmla="*/ 1 h 82"/>
                <a:gd name="T14" fmla="*/ 22 w 187"/>
                <a:gd name="T15" fmla="*/ 1 h 82"/>
                <a:gd name="T16" fmla="*/ 18 w 187"/>
                <a:gd name="T17" fmla="*/ 2 h 82"/>
                <a:gd name="T18" fmla="*/ 14 w 187"/>
                <a:gd name="T19" fmla="*/ 2 h 82"/>
                <a:gd name="T20" fmla="*/ 9 w 187"/>
                <a:gd name="T21" fmla="*/ 3 h 82"/>
                <a:gd name="T22" fmla="*/ 5 w 187"/>
                <a:gd name="T23" fmla="*/ 3 h 82"/>
                <a:gd name="T24" fmla="*/ 0 w 187"/>
                <a:gd name="T25" fmla="*/ 3 h 82"/>
                <a:gd name="T26" fmla="*/ 5 w 187"/>
                <a:gd name="T27" fmla="*/ 9 h 82"/>
                <a:gd name="T28" fmla="*/ 10 w 187"/>
                <a:gd name="T29" fmla="*/ 9 h 82"/>
                <a:gd name="T30" fmla="*/ 14 w 187"/>
                <a:gd name="T31" fmla="*/ 8 h 82"/>
                <a:gd name="T32" fmla="*/ 18 w 187"/>
                <a:gd name="T33" fmla="*/ 8 h 82"/>
                <a:gd name="T34" fmla="*/ 24 w 187"/>
                <a:gd name="T35" fmla="*/ 8 h 82"/>
                <a:gd name="T36" fmla="*/ 28 w 187"/>
                <a:gd name="T37" fmla="*/ 7 h 82"/>
                <a:gd name="T38" fmla="*/ 33 w 187"/>
                <a:gd name="T39" fmla="*/ 6 h 82"/>
                <a:gd name="T40" fmla="*/ 38 w 187"/>
                <a:gd name="T41" fmla="*/ 6 h 82"/>
                <a:gd name="T42" fmla="*/ 43 w 187"/>
                <a:gd name="T43" fmla="*/ 6 h 82"/>
                <a:gd name="T44" fmla="*/ 47 w 187"/>
                <a:gd name="T45" fmla="*/ 6 h 82"/>
                <a:gd name="T46" fmla="*/ 53 w 187"/>
                <a:gd name="T47" fmla="*/ 6 h 82"/>
                <a:gd name="T48" fmla="*/ 57 w 187"/>
                <a:gd name="T49" fmla="*/ 6 h 82"/>
                <a:gd name="T50" fmla="*/ 62 w 187"/>
                <a:gd name="T51" fmla="*/ 6 h 82"/>
                <a:gd name="T52" fmla="*/ 60 w 187"/>
                <a:gd name="T53" fmla="*/ 0 h 82"/>
                <a:gd name="T54" fmla="*/ 60 w 187"/>
                <a:gd name="T55" fmla="*/ 0 h 82"/>
                <a:gd name="T56" fmla="*/ 0 w 187"/>
                <a:gd name="T57" fmla="*/ 0 h 82"/>
                <a:gd name="T58" fmla="*/ 187 w 187"/>
                <a:gd name="T59" fmla="*/ 82 h 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187" h="82">
                  <a:moveTo>
                    <a:pt x="181" y="0"/>
                  </a:moveTo>
                  <a:lnTo>
                    <a:pt x="164" y="1"/>
                  </a:lnTo>
                  <a:lnTo>
                    <a:pt x="145" y="1"/>
                  </a:lnTo>
                  <a:lnTo>
                    <a:pt x="130" y="3"/>
                  </a:lnTo>
                  <a:lnTo>
                    <a:pt x="112" y="4"/>
                  </a:lnTo>
                  <a:lnTo>
                    <a:pt x="97" y="5"/>
                  </a:lnTo>
                  <a:lnTo>
                    <a:pt x="82" y="8"/>
                  </a:lnTo>
                  <a:lnTo>
                    <a:pt x="68" y="11"/>
                  </a:lnTo>
                  <a:lnTo>
                    <a:pt x="53" y="14"/>
                  </a:lnTo>
                  <a:lnTo>
                    <a:pt x="40" y="18"/>
                  </a:lnTo>
                  <a:lnTo>
                    <a:pt x="28" y="21"/>
                  </a:lnTo>
                  <a:lnTo>
                    <a:pt x="15" y="25"/>
                  </a:lnTo>
                  <a:lnTo>
                    <a:pt x="0" y="30"/>
                  </a:lnTo>
                  <a:lnTo>
                    <a:pt x="16" y="82"/>
                  </a:lnTo>
                  <a:lnTo>
                    <a:pt x="30" y="77"/>
                  </a:lnTo>
                  <a:lnTo>
                    <a:pt x="43" y="74"/>
                  </a:lnTo>
                  <a:lnTo>
                    <a:pt x="56" y="70"/>
                  </a:lnTo>
                  <a:lnTo>
                    <a:pt x="71" y="67"/>
                  </a:lnTo>
                  <a:lnTo>
                    <a:pt x="85" y="63"/>
                  </a:lnTo>
                  <a:lnTo>
                    <a:pt x="99" y="61"/>
                  </a:lnTo>
                  <a:lnTo>
                    <a:pt x="114" y="59"/>
                  </a:lnTo>
                  <a:lnTo>
                    <a:pt x="128" y="57"/>
                  </a:lnTo>
                  <a:lnTo>
                    <a:pt x="143" y="56"/>
                  </a:lnTo>
                  <a:lnTo>
                    <a:pt x="158" y="54"/>
                  </a:lnTo>
                  <a:lnTo>
                    <a:pt x="173" y="54"/>
                  </a:lnTo>
                  <a:lnTo>
                    <a:pt x="187" y="53"/>
                  </a:lnTo>
                  <a:lnTo>
                    <a:pt x="181" y="0"/>
                  </a:lnTo>
                </a:path>
              </a:pathLst>
            </a:custGeom>
            <a:noFill/>
            <a:ln w="2520">
              <a:solidFill>
                <a:srgbClr val="000000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92" name="Freeform 106"/>
            <xdr:cNvSpPr>
              <a:spLocks noChangeArrowheads="1"/>
            </xdr:cNvSpPr>
          </xdr:nvSpPr>
          <xdr:spPr bwMode="auto">
            <a:xfrm>
              <a:off x="200" y="190"/>
              <a:ext cx="139" cy="46"/>
            </a:xfrm>
            <a:custGeom>
              <a:avLst/>
              <a:gdLst>
                <a:gd name="T0" fmla="*/ 60 w 182"/>
                <a:gd name="T1" fmla="*/ 1 h 85"/>
                <a:gd name="T2" fmla="*/ 60 w 182"/>
                <a:gd name="T3" fmla="*/ 0 h 85"/>
                <a:gd name="T4" fmla="*/ 55 w 182"/>
                <a:gd name="T5" fmla="*/ 1 h 85"/>
                <a:gd name="T6" fmla="*/ 48 w 182"/>
                <a:gd name="T7" fmla="*/ 1 h 85"/>
                <a:gd name="T8" fmla="*/ 43 w 182"/>
                <a:gd name="T9" fmla="*/ 1 h 85"/>
                <a:gd name="T10" fmla="*/ 38 w 182"/>
                <a:gd name="T11" fmla="*/ 1 h 85"/>
                <a:gd name="T12" fmla="*/ 33 w 182"/>
                <a:gd name="T13" fmla="*/ 1 h 85"/>
                <a:gd name="T14" fmla="*/ 18 w 182"/>
                <a:gd name="T15" fmla="*/ 2 h 85"/>
                <a:gd name="T16" fmla="*/ 14 w 182"/>
                <a:gd name="T17" fmla="*/ 2 h 85"/>
                <a:gd name="T18" fmla="*/ 9 w 182"/>
                <a:gd name="T19" fmla="*/ 3 h 85"/>
                <a:gd name="T20" fmla="*/ 5 w 182"/>
                <a:gd name="T21" fmla="*/ 3 h 85"/>
                <a:gd name="T22" fmla="*/ 0 w 182"/>
                <a:gd name="T23" fmla="*/ 3 h 85"/>
                <a:gd name="T24" fmla="*/ 5 w 182"/>
                <a:gd name="T25" fmla="*/ 10 h 85"/>
                <a:gd name="T26" fmla="*/ 6 w 182"/>
                <a:gd name="T27" fmla="*/ 9 h 85"/>
                <a:gd name="T28" fmla="*/ 2 w 182"/>
                <a:gd name="T29" fmla="*/ 4 h 85"/>
                <a:gd name="T30" fmla="*/ 5 w 182"/>
                <a:gd name="T31" fmla="*/ 3 h 85"/>
                <a:gd name="T32" fmla="*/ 9 w 182"/>
                <a:gd name="T33" fmla="*/ 3 h 85"/>
                <a:gd name="T34" fmla="*/ 14 w 182"/>
                <a:gd name="T35" fmla="*/ 3 h 85"/>
                <a:gd name="T36" fmla="*/ 18 w 182"/>
                <a:gd name="T37" fmla="*/ 2 h 85"/>
                <a:gd name="T38" fmla="*/ 33 w 182"/>
                <a:gd name="T39" fmla="*/ 1 h 85"/>
                <a:gd name="T40" fmla="*/ 38 w 182"/>
                <a:gd name="T41" fmla="*/ 1 h 85"/>
                <a:gd name="T42" fmla="*/ 43 w 182"/>
                <a:gd name="T43" fmla="*/ 1 h 85"/>
                <a:gd name="T44" fmla="*/ 48 w 182"/>
                <a:gd name="T45" fmla="*/ 1 h 85"/>
                <a:gd name="T46" fmla="*/ 55 w 182"/>
                <a:gd name="T47" fmla="*/ 1 h 85"/>
                <a:gd name="T48" fmla="*/ 60 w 182"/>
                <a:gd name="T49" fmla="*/ 1 h 85"/>
                <a:gd name="T50" fmla="*/ 0 w 182"/>
                <a:gd name="T51" fmla="*/ 0 h 85"/>
                <a:gd name="T52" fmla="*/ 182 w 182"/>
                <a:gd name="T53" fmla="*/ 85 h 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T50" t="T51" r="T52" b="T53"/>
              <a:pathLst>
                <a:path w="182" h="85">
                  <a:moveTo>
                    <a:pt x="182" y="3"/>
                  </a:moveTo>
                  <a:lnTo>
                    <a:pt x="182" y="0"/>
                  </a:lnTo>
                  <a:lnTo>
                    <a:pt x="165" y="2"/>
                  </a:lnTo>
                  <a:lnTo>
                    <a:pt x="146" y="2"/>
                  </a:lnTo>
                  <a:lnTo>
                    <a:pt x="131" y="3"/>
                  </a:lnTo>
                  <a:lnTo>
                    <a:pt x="113" y="5"/>
                  </a:lnTo>
                  <a:lnTo>
                    <a:pt x="98" y="6"/>
                  </a:lnTo>
                  <a:lnTo>
                    <a:pt x="54" y="15"/>
                  </a:lnTo>
                  <a:lnTo>
                    <a:pt x="41" y="19"/>
                  </a:lnTo>
                  <a:lnTo>
                    <a:pt x="29" y="22"/>
                  </a:lnTo>
                  <a:lnTo>
                    <a:pt x="16" y="26"/>
                  </a:lnTo>
                  <a:lnTo>
                    <a:pt x="0" y="30"/>
                  </a:lnTo>
                  <a:lnTo>
                    <a:pt x="16" y="85"/>
                  </a:lnTo>
                  <a:lnTo>
                    <a:pt x="18" y="82"/>
                  </a:lnTo>
                  <a:lnTo>
                    <a:pt x="3" y="33"/>
                  </a:lnTo>
                  <a:lnTo>
                    <a:pt x="16" y="29"/>
                  </a:lnTo>
                  <a:lnTo>
                    <a:pt x="29" y="25"/>
                  </a:lnTo>
                  <a:lnTo>
                    <a:pt x="41" y="22"/>
                  </a:lnTo>
                  <a:lnTo>
                    <a:pt x="54" y="17"/>
                  </a:lnTo>
                  <a:lnTo>
                    <a:pt x="98" y="9"/>
                  </a:lnTo>
                  <a:lnTo>
                    <a:pt x="113" y="7"/>
                  </a:lnTo>
                  <a:lnTo>
                    <a:pt x="131" y="6"/>
                  </a:lnTo>
                  <a:lnTo>
                    <a:pt x="146" y="5"/>
                  </a:lnTo>
                  <a:lnTo>
                    <a:pt x="165" y="5"/>
                  </a:lnTo>
                  <a:lnTo>
                    <a:pt x="182" y="3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93" name="Freeform 107"/>
            <xdr:cNvSpPr>
              <a:spLocks noChangeArrowheads="1"/>
            </xdr:cNvSpPr>
          </xdr:nvSpPr>
          <xdr:spPr bwMode="auto">
            <a:xfrm>
              <a:off x="211" y="190"/>
              <a:ext cx="133" cy="46"/>
            </a:xfrm>
            <a:custGeom>
              <a:avLst/>
              <a:gdLst>
                <a:gd name="T0" fmla="*/ 0 w 173"/>
                <a:gd name="T1" fmla="*/ 10 h 85"/>
                <a:gd name="T2" fmla="*/ 5 w 173"/>
                <a:gd name="T3" fmla="*/ 9 h 85"/>
                <a:gd name="T4" fmla="*/ 10 w 173"/>
                <a:gd name="T5" fmla="*/ 9 h 85"/>
                <a:gd name="T6" fmla="*/ 15 w 173"/>
                <a:gd name="T7" fmla="*/ 8 h 85"/>
                <a:gd name="T8" fmla="*/ 19 w 173"/>
                <a:gd name="T9" fmla="*/ 8 h 85"/>
                <a:gd name="T10" fmla="*/ 24 w 173"/>
                <a:gd name="T11" fmla="*/ 8 h 85"/>
                <a:gd name="T12" fmla="*/ 29 w 173"/>
                <a:gd name="T13" fmla="*/ 7 h 85"/>
                <a:gd name="T14" fmla="*/ 35 w 173"/>
                <a:gd name="T15" fmla="*/ 7 h 85"/>
                <a:gd name="T16" fmla="*/ 45 w 173"/>
                <a:gd name="T17" fmla="*/ 6 h 85"/>
                <a:gd name="T18" fmla="*/ 50 w 173"/>
                <a:gd name="T19" fmla="*/ 6 h 85"/>
                <a:gd name="T20" fmla="*/ 55 w 173"/>
                <a:gd name="T21" fmla="*/ 6 h 85"/>
                <a:gd name="T22" fmla="*/ 60 w 173"/>
                <a:gd name="T23" fmla="*/ 6 h 85"/>
                <a:gd name="T24" fmla="*/ 58 w 173"/>
                <a:gd name="T25" fmla="*/ 0 h 85"/>
                <a:gd name="T26" fmla="*/ 57 w 173"/>
                <a:gd name="T27" fmla="*/ 0 h 85"/>
                <a:gd name="T28" fmla="*/ 57 w 173"/>
                <a:gd name="T29" fmla="*/ 1 h 85"/>
                <a:gd name="T30" fmla="*/ 60 w 173"/>
                <a:gd name="T31" fmla="*/ 6 h 85"/>
                <a:gd name="T32" fmla="*/ 55 w 173"/>
                <a:gd name="T33" fmla="*/ 6 h 85"/>
                <a:gd name="T34" fmla="*/ 50 w 173"/>
                <a:gd name="T35" fmla="*/ 6 h 85"/>
                <a:gd name="T36" fmla="*/ 45 w 173"/>
                <a:gd name="T37" fmla="*/ 6 h 85"/>
                <a:gd name="T38" fmla="*/ 35 w 173"/>
                <a:gd name="T39" fmla="*/ 6 h 85"/>
                <a:gd name="T40" fmla="*/ 29 w 173"/>
                <a:gd name="T41" fmla="*/ 7 h 85"/>
                <a:gd name="T42" fmla="*/ 24 w 173"/>
                <a:gd name="T43" fmla="*/ 7 h 85"/>
                <a:gd name="T44" fmla="*/ 19 w 173"/>
                <a:gd name="T45" fmla="*/ 8 h 85"/>
                <a:gd name="T46" fmla="*/ 15 w 173"/>
                <a:gd name="T47" fmla="*/ 8 h 85"/>
                <a:gd name="T48" fmla="*/ 10 w 173"/>
                <a:gd name="T49" fmla="*/ 9 h 85"/>
                <a:gd name="T50" fmla="*/ 5 w 173"/>
                <a:gd name="T51" fmla="*/ 9 h 85"/>
                <a:gd name="T52" fmla="*/ 2 w 173"/>
                <a:gd name="T53" fmla="*/ 9 h 85"/>
                <a:gd name="T54" fmla="*/ 0 w 173"/>
                <a:gd name="T55" fmla="*/ 10 h 85"/>
                <a:gd name="T56" fmla="*/ 0 w 173"/>
                <a:gd name="T57" fmla="*/ 0 h 85"/>
                <a:gd name="T58" fmla="*/ 173 w 173"/>
                <a:gd name="T59" fmla="*/ 85 h 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T56" t="T57" r="T58" b="T59"/>
              <a:pathLst>
                <a:path w="173" h="85">
                  <a:moveTo>
                    <a:pt x="0" y="85"/>
                  </a:moveTo>
                  <a:lnTo>
                    <a:pt x="15" y="81"/>
                  </a:lnTo>
                  <a:lnTo>
                    <a:pt x="28" y="78"/>
                  </a:lnTo>
                  <a:lnTo>
                    <a:pt x="41" y="73"/>
                  </a:lnTo>
                  <a:lnTo>
                    <a:pt x="56" y="71"/>
                  </a:lnTo>
                  <a:lnTo>
                    <a:pt x="70" y="66"/>
                  </a:lnTo>
                  <a:lnTo>
                    <a:pt x="84" y="65"/>
                  </a:lnTo>
                  <a:lnTo>
                    <a:pt x="99" y="62"/>
                  </a:lnTo>
                  <a:lnTo>
                    <a:pt x="128" y="59"/>
                  </a:lnTo>
                  <a:lnTo>
                    <a:pt x="143" y="58"/>
                  </a:lnTo>
                  <a:lnTo>
                    <a:pt x="158" y="58"/>
                  </a:lnTo>
                  <a:lnTo>
                    <a:pt x="173" y="56"/>
                  </a:lnTo>
                  <a:lnTo>
                    <a:pt x="168" y="0"/>
                  </a:lnTo>
                  <a:lnTo>
                    <a:pt x="166" y="0"/>
                  </a:lnTo>
                  <a:lnTo>
                    <a:pt x="165" y="3"/>
                  </a:lnTo>
                  <a:lnTo>
                    <a:pt x="171" y="53"/>
                  </a:lnTo>
                  <a:lnTo>
                    <a:pt x="158" y="55"/>
                  </a:lnTo>
                  <a:lnTo>
                    <a:pt x="143" y="55"/>
                  </a:lnTo>
                  <a:lnTo>
                    <a:pt x="128" y="56"/>
                  </a:lnTo>
                  <a:lnTo>
                    <a:pt x="99" y="59"/>
                  </a:lnTo>
                  <a:lnTo>
                    <a:pt x="84" y="62"/>
                  </a:lnTo>
                  <a:lnTo>
                    <a:pt x="70" y="63"/>
                  </a:lnTo>
                  <a:lnTo>
                    <a:pt x="56" y="68"/>
                  </a:lnTo>
                  <a:lnTo>
                    <a:pt x="41" y="71"/>
                  </a:lnTo>
                  <a:lnTo>
                    <a:pt x="28" y="75"/>
                  </a:lnTo>
                  <a:lnTo>
                    <a:pt x="15" y="78"/>
                  </a:lnTo>
                  <a:lnTo>
                    <a:pt x="2" y="82"/>
                  </a:lnTo>
                  <a:lnTo>
                    <a:pt x="0" y="85"/>
                  </a:lnTo>
                  <a:close/>
                </a:path>
              </a:pathLst>
            </a:custGeom>
            <a:solidFill>
              <a:srgbClr val="0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94" name="Freeform 108"/>
            <xdr:cNvSpPr>
              <a:spLocks noChangeArrowheads="1"/>
            </xdr:cNvSpPr>
          </xdr:nvSpPr>
          <xdr:spPr bwMode="auto">
            <a:xfrm>
              <a:off x="92" y="324"/>
              <a:ext cx="679" cy="581"/>
            </a:xfrm>
            <a:custGeom>
              <a:avLst/>
              <a:gdLst>
                <a:gd name="T0" fmla="*/ 284 w 818"/>
                <a:gd name="T1" fmla="*/ 64 h 858"/>
                <a:gd name="T2" fmla="*/ 283 w 818"/>
                <a:gd name="T3" fmla="*/ 71 h 858"/>
                <a:gd name="T4" fmla="*/ 279 w 818"/>
                <a:gd name="T5" fmla="*/ 78 h 858"/>
                <a:gd name="T6" fmla="*/ 273 w 818"/>
                <a:gd name="T7" fmla="*/ 84 h 858"/>
                <a:gd name="T8" fmla="*/ 265 w 818"/>
                <a:gd name="T9" fmla="*/ 89 h 858"/>
                <a:gd name="T10" fmla="*/ 254 w 818"/>
                <a:gd name="T11" fmla="*/ 94 h 858"/>
                <a:gd name="T12" fmla="*/ 242 w 818"/>
                <a:gd name="T13" fmla="*/ 97 h 858"/>
                <a:gd name="T14" fmla="*/ 228 w 818"/>
                <a:gd name="T15" fmla="*/ 101 h 858"/>
                <a:gd name="T16" fmla="*/ 214 w 818"/>
                <a:gd name="T17" fmla="*/ 104 h 858"/>
                <a:gd name="T18" fmla="*/ 197 w 818"/>
                <a:gd name="T19" fmla="*/ 107 h 858"/>
                <a:gd name="T20" fmla="*/ 180 w 818"/>
                <a:gd name="T21" fmla="*/ 109 h 858"/>
                <a:gd name="T22" fmla="*/ 161 w 818"/>
                <a:gd name="T23" fmla="*/ 109 h 858"/>
                <a:gd name="T24" fmla="*/ 142 w 818"/>
                <a:gd name="T25" fmla="*/ 110 h 858"/>
                <a:gd name="T26" fmla="*/ 123 w 818"/>
                <a:gd name="T27" fmla="*/ 109 h 858"/>
                <a:gd name="T28" fmla="*/ 104 w 818"/>
                <a:gd name="T29" fmla="*/ 109 h 858"/>
                <a:gd name="T30" fmla="*/ 87 w 818"/>
                <a:gd name="T31" fmla="*/ 107 h 858"/>
                <a:gd name="T32" fmla="*/ 70 w 818"/>
                <a:gd name="T33" fmla="*/ 104 h 858"/>
                <a:gd name="T34" fmla="*/ 55 w 818"/>
                <a:gd name="T35" fmla="*/ 101 h 858"/>
                <a:gd name="T36" fmla="*/ 42 w 818"/>
                <a:gd name="T37" fmla="*/ 97 h 858"/>
                <a:gd name="T38" fmla="*/ 30 w 818"/>
                <a:gd name="T39" fmla="*/ 94 h 858"/>
                <a:gd name="T40" fmla="*/ 19 w 818"/>
                <a:gd name="T41" fmla="*/ 89 h 858"/>
                <a:gd name="T42" fmla="*/ 12 w 818"/>
                <a:gd name="T43" fmla="*/ 84 h 858"/>
                <a:gd name="T44" fmla="*/ 6 w 818"/>
                <a:gd name="T45" fmla="*/ 78 h 858"/>
                <a:gd name="T46" fmla="*/ 2 w 818"/>
                <a:gd name="T47" fmla="*/ 71 h 858"/>
                <a:gd name="T48" fmla="*/ 0 w 818"/>
                <a:gd name="T49" fmla="*/ 64 h 858"/>
                <a:gd name="T50" fmla="*/ 0 w 818"/>
                <a:gd name="T51" fmla="*/ 0 h 858"/>
                <a:gd name="T52" fmla="*/ 284 w 818"/>
                <a:gd name="T53" fmla="*/ 0 h 858"/>
                <a:gd name="T54" fmla="*/ 284 w 818"/>
                <a:gd name="T55" fmla="*/ 64 h 858"/>
                <a:gd name="T56" fmla="*/ 284 w 818"/>
                <a:gd name="T57" fmla="*/ 64 h 858"/>
                <a:gd name="T58" fmla="*/ 0 w 818"/>
                <a:gd name="T59" fmla="*/ 0 h 858"/>
                <a:gd name="T60" fmla="*/ 818 w 818"/>
                <a:gd name="T61" fmla="*/ 858 h 8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T58" t="T59" r="T60" b="T61"/>
              <a:pathLst>
                <a:path w="818" h="858">
                  <a:moveTo>
                    <a:pt x="818" y="502"/>
                  </a:moveTo>
                  <a:lnTo>
                    <a:pt x="815" y="555"/>
                  </a:lnTo>
                  <a:lnTo>
                    <a:pt x="803" y="604"/>
                  </a:lnTo>
                  <a:lnTo>
                    <a:pt x="786" y="650"/>
                  </a:lnTo>
                  <a:lnTo>
                    <a:pt x="763" y="690"/>
                  </a:lnTo>
                  <a:lnTo>
                    <a:pt x="733" y="729"/>
                  </a:lnTo>
                  <a:lnTo>
                    <a:pt x="698" y="762"/>
                  </a:lnTo>
                  <a:lnTo>
                    <a:pt x="659" y="790"/>
                  </a:lnTo>
                  <a:lnTo>
                    <a:pt x="616" y="815"/>
                  </a:lnTo>
                  <a:lnTo>
                    <a:pt x="569" y="833"/>
                  </a:lnTo>
                  <a:lnTo>
                    <a:pt x="519" y="848"/>
                  </a:lnTo>
                  <a:lnTo>
                    <a:pt x="465" y="855"/>
                  </a:lnTo>
                  <a:lnTo>
                    <a:pt x="409" y="858"/>
                  </a:lnTo>
                  <a:lnTo>
                    <a:pt x="355" y="855"/>
                  </a:lnTo>
                  <a:lnTo>
                    <a:pt x="302" y="848"/>
                  </a:lnTo>
                  <a:lnTo>
                    <a:pt x="250" y="833"/>
                  </a:lnTo>
                  <a:lnTo>
                    <a:pt x="203" y="815"/>
                  </a:lnTo>
                  <a:lnTo>
                    <a:pt x="159" y="790"/>
                  </a:lnTo>
                  <a:lnTo>
                    <a:pt x="121" y="762"/>
                  </a:lnTo>
                  <a:lnTo>
                    <a:pt x="86" y="729"/>
                  </a:lnTo>
                  <a:lnTo>
                    <a:pt x="56" y="690"/>
                  </a:lnTo>
                  <a:lnTo>
                    <a:pt x="33" y="650"/>
                  </a:lnTo>
                  <a:lnTo>
                    <a:pt x="16" y="604"/>
                  </a:lnTo>
                  <a:lnTo>
                    <a:pt x="4" y="555"/>
                  </a:lnTo>
                  <a:lnTo>
                    <a:pt x="0" y="502"/>
                  </a:lnTo>
                  <a:lnTo>
                    <a:pt x="0" y="0"/>
                  </a:lnTo>
                  <a:lnTo>
                    <a:pt x="818" y="0"/>
                  </a:lnTo>
                  <a:lnTo>
                    <a:pt x="818" y="502"/>
                  </a:lnTo>
                  <a:close/>
                </a:path>
              </a:pathLst>
            </a:custGeom>
            <a:solidFill>
              <a:srgbClr val="FFFFFF"/>
            </a:solidFill>
            <a:ln w="6480">
              <a:solidFill>
                <a:srgbClr val="000000"/>
              </a:solidFill>
              <a:round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95" name="Freeform 109"/>
            <xdr:cNvSpPr>
              <a:spLocks noChangeArrowheads="1"/>
            </xdr:cNvSpPr>
          </xdr:nvSpPr>
          <xdr:spPr bwMode="auto">
            <a:xfrm>
              <a:off x="528" y="158"/>
              <a:ext cx="102" cy="76"/>
            </a:xfrm>
            <a:custGeom>
              <a:avLst/>
              <a:gdLst>
                <a:gd name="T0" fmla="*/ 6 w 137"/>
                <a:gd name="T1" fmla="*/ 1 h 130"/>
                <a:gd name="T2" fmla="*/ 4 w 137"/>
                <a:gd name="T3" fmla="*/ 1 h 130"/>
                <a:gd name="T4" fmla="*/ 3 w 137"/>
                <a:gd name="T5" fmla="*/ 1 h 130"/>
                <a:gd name="T6" fmla="*/ 2 w 137"/>
                <a:gd name="T7" fmla="*/ 2 h 130"/>
                <a:gd name="T8" fmla="*/ 2 w 137"/>
                <a:gd name="T9" fmla="*/ 3 h 130"/>
                <a:gd name="T10" fmla="*/ 2 w 137"/>
                <a:gd name="T11" fmla="*/ 4 h 130"/>
                <a:gd name="T12" fmla="*/ 6 w 137"/>
                <a:gd name="T13" fmla="*/ 5 h 130"/>
                <a:gd name="T14" fmla="*/ 5 w 137"/>
                <a:gd name="T15" fmla="*/ 6 h 130"/>
                <a:gd name="T16" fmla="*/ 2 w 137"/>
                <a:gd name="T17" fmla="*/ 7 h 130"/>
                <a:gd name="T18" fmla="*/ 3 w 137"/>
                <a:gd name="T19" fmla="*/ 8 h 130"/>
                <a:gd name="T20" fmla="*/ 5 w 137"/>
                <a:gd name="T21" fmla="*/ 8 h 130"/>
                <a:gd name="T22" fmla="*/ 3 w 137"/>
                <a:gd name="T23" fmla="*/ 10 h 130"/>
                <a:gd name="T24" fmla="*/ 2 w 137"/>
                <a:gd name="T25" fmla="*/ 10 h 130"/>
                <a:gd name="T26" fmla="*/ 2 w 137"/>
                <a:gd name="T27" fmla="*/ 10 h 130"/>
                <a:gd name="T28" fmla="*/ 2 w 137"/>
                <a:gd name="T29" fmla="*/ 12 h 130"/>
                <a:gd name="T30" fmla="*/ 2 w 137"/>
                <a:gd name="T31" fmla="*/ 12 h 130"/>
                <a:gd name="T32" fmla="*/ 4 w 137"/>
                <a:gd name="T33" fmla="*/ 12 h 130"/>
                <a:gd name="T34" fmla="*/ 6 w 137"/>
                <a:gd name="T35" fmla="*/ 12 h 130"/>
                <a:gd name="T36" fmla="*/ 9 w 137"/>
                <a:gd name="T37" fmla="*/ 10 h 130"/>
                <a:gd name="T38" fmla="*/ 11 w 137"/>
                <a:gd name="T39" fmla="*/ 10 h 130"/>
                <a:gd name="T40" fmla="*/ 10 w 137"/>
                <a:gd name="T41" fmla="*/ 12 h 130"/>
                <a:gd name="T42" fmla="*/ 10 w 137"/>
                <a:gd name="T43" fmla="*/ 12 h 130"/>
                <a:gd name="T44" fmla="*/ 8 w 137"/>
                <a:gd name="T45" fmla="*/ 12 h 130"/>
                <a:gd name="T46" fmla="*/ 7 w 137"/>
                <a:gd name="T47" fmla="*/ 13 h 130"/>
                <a:gd name="T48" fmla="*/ 8 w 137"/>
                <a:gd name="T49" fmla="*/ 14 h 130"/>
                <a:gd name="T50" fmla="*/ 11 w 137"/>
                <a:gd name="T51" fmla="*/ 14 h 130"/>
                <a:gd name="T52" fmla="*/ 13 w 137"/>
                <a:gd name="T53" fmla="*/ 14 h 130"/>
                <a:gd name="T54" fmla="*/ 11 w 137"/>
                <a:gd name="T55" fmla="*/ 13 h 130"/>
                <a:gd name="T56" fmla="*/ 14 w 137"/>
                <a:gd name="T57" fmla="*/ 12 h 130"/>
                <a:gd name="T58" fmla="*/ 20 w 137"/>
                <a:gd name="T59" fmla="*/ 10 h 130"/>
                <a:gd name="T60" fmla="*/ 22 w 137"/>
                <a:gd name="T61" fmla="*/ 10 h 130"/>
                <a:gd name="T62" fmla="*/ 25 w 137"/>
                <a:gd name="T63" fmla="*/ 12 h 130"/>
                <a:gd name="T64" fmla="*/ 25 w 137"/>
                <a:gd name="T65" fmla="*/ 12 h 130"/>
                <a:gd name="T66" fmla="*/ 22 w 137"/>
                <a:gd name="T67" fmla="*/ 13 h 130"/>
                <a:gd name="T68" fmla="*/ 27 w 137"/>
                <a:gd name="T69" fmla="*/ 13 h 130"/>
                <a:gd name="T70" fmla="*/ 28 w 137"/>
                <a:gd name="T71" fmla="*/ 12 h 130"/>
                <a:gd name="T72" fmla="*/ 31 w 137"/>
                <a:gd name="T73" fmla="*/ 11 h 130"/>
                <a:gd name="T74" fmla="*/ 33 w 137"/>
                <a:gd name="T75" fmla="*/ 12 h 130"/>
                <a:gd name="T76" fmla="*/ 34 w 137"/>
                <a:gd name="T77" fmla="*/ 13 h 130"/>
                <a:gd name="T78" fmla="*/ 32 w 137"/>
                <a:gd name="T79" fmla="*/ 14 h 130"/>
                <a:gd name="T80" fmla="*/ 31 w 137"/>
                <a:gd name="T81" fmla="*/ 15 h 130"/>
                <a:gd name="T82" fmla="*/ 32 w 137"/>
                <a:gd name="T83" fmla="*/ 16 h 130"/>
                <a:gd name="T84" fmla="*/ 35 w 137"/>
                <a:gd name="T85" fmla="*/ 15 h 130"/>
                <a:gd name="T86" fmla="*/ 41 w 137"/>
                <a:gd name="T87" fmla="*/ 12 h 130"/>
                <a:gd name="T88" fmla="*/ 41 w 137"/>
                <a:gd name="T89" fmla="*/ 11 h 130"/>
                <a:gd name="T90" fmla="*/ 41 w 137"/>
                <a:gd name="T91" fmla="*/ 10 h 130"/>
                <a:gd name="T92" fmla="*/ 41 w 137"/>
                <a:gd name="T93" fmla="*/ 8 h 130"/>
                <a:gd name="T94" fmla="*/ 45 w 137"/>
                <a:gd name="T95" fmla="*/ 8 h 130"/>
                <a:gd name="T96" fmla="*/ 44 w 137"/>
                <a:gd name="T97" fmla="*/ 7 h 130"/>
                <a:gd name="T98" fmla="*/ 44 w 137"/>
                <a:gd name="T99" fmla="*/ 6 h 130"/>
                <a:gd name="T100" fmla="*/ 43 w 137"/>
                <a:gd name="T101" fmla="*/ 5 h 130"/>
                <a:gd name="T102" fmla="*/ 38 w 137"/>
                <a:gd name="T103" fmla="*/ 5 h 130"/>
                <a:gd name="T104" fmla="*/ 26 w 137"/>
                <a:gd name="T105" fmla="*/ 5 h 130"/>
                <a:gd name="T106" fmla="*/ 22 w 137"/>
                <a:gd name="T107" fmla="*/ 5 h 130"/>
                <a:gd name="T108" fmla="*/ 16 w 137"/>
                <a:gd name="T109" fmla="*/ 4 h 130"/>
                <a:gd name="T110" fmla="*/ 14 w 137"/>
                <a:gd name="T111" fmla="*/ 3 h 130"/>
                <a:gd name="T112" fmla="*/ 18 w 137"/>
                <a:gd name="T113" fmla="*/ 3 h 130"/>
                <a:gd name="T114" fmla="*/ 16 w 137"/>
                <a:gd name="T115" fmla="*/ 1 h 130"/>
                <a:gd name="T116" fmla="*/ 15 w 137"/>
                <a:gd name="T117" fmla="*/ 1 h 130"/>
                <a:gd name="T118" fmla="*/ 11 w 137"/>
                <a:gd name="T119" fmla="*/ 1 h 130"/>
                <a:gd name="T120" fmla="*/ 9 w 137"/>
                <a:gd name="T121" fmla="*/ 2 h 130"/>
                <a:gd name="T122" fmla="*/ 0 w 137"/>
                <a:gd name="T123" fmla="*/ 0 h 130"/>
                <a:gd name="T124" fmla="*/ 137 w 137"/>
                <a:gd name="T125" fmla="*/ 130 h 1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</a:cxnLst>
              <a:rect l="T122" t="T123" r="T124" b="T125"/>
              <a:pathLst>
                <a:path w="137" h="130">
                  <a:moveTo>
                    <a:pt x="33" y="0"/>
                  </a:moveTo>
                  <a:lnTo>
                    <a:pt x="33" y="2"/>
                  </a:lnTo>
                  <a:lnTo>
                    <a:pt x="32" y="2"/>
                  </a:lnTo>
                  <a:lnTo>
                    <a:pt x="30" y="2"/>
                  </a:lnTo>
                  <a:lnTo>
                    <a:pt x="29" y="2"/>
                  </a:lnTo>
                  <a:lnTo>
                    <a:pt x="27" y="2"/>
                  </a:lnTo>
                  <a:lnTo>
                    <a:pt x="26" y="2"/>
                  </a:lnTo>
                  <a:lnTo>
                    <a:pt x="25" y="2"/>
                  </a:lnTo>
                  <a:lnTo>
                    <a:pt x="23" y="2"/>
                  </a:lnTo>
                  <a:lnTo>
                    <a:pt x="22" y="0"/>
                  </a:lnTo>
                  <a:lnTo>
                    <a:pt x="22" y="2"/>
                  </a:lnTo>
                  <a:lnTo>
                    <a:pt x="22" y="3"/>
                  </a:lnTo>
                  <a:lnTo>
                    <a:pt x="22" y="5"/>
                  </a:lnTo>
                  <a:lnTo>
                    <a:pt x="20" y="5"/>
                  </a:lnTo>
                  <a:lnTo>
                    <a:pt x="19" y="5"/>
                  </a:lnTo>
                  <a:lnTo>
                    <a:pt x="17" y="5"/>
                  </a:lnTo>
                  <a:lnTo>
                    <a:pt x="17" y="3"/>
                  </a:lnTo>
                  <a:lnTo>
                    <a:pt x="16" y="3"/>
                  </a:lnTo>
                  <a:lnTo>
                    <a:pt x="14" y="2"/>
                  </a:lnTo>
                  <a:lnTo>
                    <a:pt x="13" y="2"/>
                  </a:lnTo>
                  <a:lnTo>
                    <a:pt x="12" y="2"/>
                  </a:lnTo>
                  <a:lnTo>
                    <a:pt x="10" y="2"/>
                  </a:lnTo>
                  <a:lnTo>
                    <a:pt x="9" y="0"/>
                  </a:lnTo>
                  <a:lnTo>
                    <a:pt x="7" y="0"/>
                  </a:lnTo>
                  <a:lnTo>
                    <a:pt x="7" y="2"/>
                  </a:lnTo>
                  <a:lnTo>
                    <a:pt x="6" y="2"/>
                  </a:lnTo>
                  <a:lnTo>
                    <a:pt x="4" y="2"/>
                  </a:lnTo>
                  <a:lnTo>
                    <a:pt x="4" y="6"/>
                  </a:lnTo>
                  <a:lnTo>
                    <a:pt x="6" y="7"/>
                  </a:lnTo>
                  <a:lnTo>
                    <a:pt x="7" y="7"/>
                  </a:lnTo>
                  <a:lnTo>
                    <a:pt x="7" y="9"/>
                  </a:lnTo>
                  <a:lnTo>
                    <a:pt x="9" y="9"/>
                  </a:lnTo>
                  <a:lnTo>
                    <a:pt x="10" y="9"/>
                  </a:lnTo>
                  <a:lnTo>
                    <a:pt x="12" y="10"/>
                  </a:lnTo>
                  <a:lnTo>
                    <a:pt x="12" y="12"/>
                  </a:lnTo>
                  <a:lnTo>
                    <a:pt x="12" y="13"/>
                  </a:lnTo>
                  <a:lnTo>
                    <a:pt x="12" y="15"/>
                  </a:lnTo>
                  <a:lnTo>
                    <a:pt x="12" y="16"/>
                  </a:lnTo>
                  <a:lnTo>
                    <a:pt x="10" y="16"/>
                  </a:lnTo>
                  <a:lnTo>
                    <a:pt x="9" y="16"/>
                  </a:lnTo>
                  <a:lnTo>
                    <a:pt x="7" y="16"/>
                  </a:lnTo>
                  <a:lnTo>
                    <a:pt x="9" y="17"/>
                  </a:lnTo>
                  <a:lnTo>
                    <a:pt x="9" y="19"/>
                  </a:lnTo>
                  <a:lnTo>
                    <a:pt x="9" y="20"/>
                  </a:lnTo>
                  <a:lnTo>
                    <a:pt x="7" y="20"/>
                  </a:lnTo>
                  <a:lnTo>
                    <a:pt x="7" y="22"/>
                  </a:lnTo>
                  <a:lnTo>
                    <a:pt x="6" y="22"/>
                  </a:lnTo>
                  <a:lnTo>
                    <a:pt x="6" y="23"/>
                  </a:lnTo>
                  <a:lnTo>
                    <a:pt x="6" y="25"/>
                  </a:lnTo>
                  <a:lnTo>
                    <a:pt x="4" y="25"/>
                  </a:lnTo>
                  <a:lnTo>
                    <a:pt x="3" y="25"/>
                  </a:lnTo>
                  <a:lnTo>
                    <a:pt x="2" y="25"/>
                  </a:lnTo>
                  <a:lnTo>
                    <a:pt x="3" y="26"/>
                  </a:lnTo>
                  <a:lnTo>
                    <a:pt x="3" y="28"/>
                  </a:lnTo>
                  <a:lnTo>
                    <a:pt x="3" y="29"/>
                  </a:lnTo>
                  <a:lnTo>
                    <a:pt x="3" y="30"/>
                  </a:lnTo>
                  <a:lnTo>
                    <a:pt x="2" y="30"/>
                  </a:lnTo>
                  <a:lnTo>
                    <a:pt x="4" y="32"/>
                  </a:lnTo>
                  <a:lnTo>
                    <a:pt x="4" y="30"/>
                  </a:lnTo>
                  <a:lnTo>
                    <a:pt x="6" y="32"/>
                  </a:lnTo>
                  <a:lnTo>
                    <a:pt x="7" y="32"/>
                  </a:lnTo>
                  <a:lnTo>
                    <a:pt x="7" y="33"/>
                  </a:lnTo>
                  <a:lnTo>
                    <a:pt x="9" y="33"/>
                  </a:lnTo>
                  <a:lnTo>
                    <a:pt x="10" y="32"/>
                  </a:lnTo>
                  <a:lnTo>
                    <a:pt x="19" y="32"/>
                  </a:lnTo>
                  <a:lnTo>
                    <a:pt x="19" y="36"/>
                  </a:lnTo>
                  <a:lnTo>
                    <a:pt x="19" y="38"/>
                  </a:lnTo>
                  <a:lnTo>
                    <a:pt x="19" y="39"/>
                  </a:lnTo>
                  <a:lnTo>
                    <a:pt x="19" y="40"/>
                  </a:lnTo>
                  <a:lnTo>
                    <a:pt x="19" y="42"/>
                  </a:lnTo>
                  <a:lnTo>
                    <a:pt x="19" y="43"/>
                  </a:lnTo>
                  <a:lnTo>
                    <a:pt x="19" y="45"/>
                  </a:lnTo>
                  <a:lnTo>
                    <a:pt x="17" y="45"/>
                  </a:lnTo>
                  <a:lnTo>
                    <a:pt x="19" y="46"/>
                  </a:lnTo>
                  <a:lnTo>
                    <a:pt x="20" y="46"/>
                  </a:lnTo>
                  <a:lnTo>
                    <a:pt x="22" y="46"/>
                  </a:lnTo>
                  <a:lnTo>
                    <a:pt x="22" y="48"/>
                  </a:lnTo>
                  <a:lnTo>
                    <a:pt x="20" y="48"/>
                  </a:lnTo>
                  <a:lnTo>
                    <a:pt x="20" y="49"/>
                  </a:lnTo>
                  <a:lnTo>
                    <a:pt x="19" y="49"/>
                  </a:lnTo>
                  <a:lnTo>
                    <a:pt x="17" y="49"/>
                  </a:lnTo>
                  <a:lnTo>
                    <a:pt x="16" y="49"/>
                  </a:lnTo>
                  <a:lnTo>
                    <a:pt x="14" y="49"/>
                  </a:lnTo>
                  <a:lnTo>
                    <a:pt x="16" y="51"/>
                  </a:lnTo>
                  <a:lnTo>
                    <a:pt x="16" y="52"/>
                  </a:lnTo>
                  <a:lnTo>
                    <a:pt x="14" y="52"/>
                  </a:lnTo>
                  <a:lnTo>
                    <a:pt x="13" y="52"/>
                  </a:lnTo>
                  <a:lnTo>
                    <a:pt x="12" y="52"/>
                  </a:lnTo>
                  <a:lnTo>
                    <a:pt x="10" y="52"/>
                  </a:lnTo>
                  <a:lnTo>
                    <a:pt x="12" y="53"/>
                  </a:lnTo>
                  <a:lnTo>
                    <a:pt x="12" y="55"/>
                  </a:lnTo>
                  <a:lnTo>
                    <a:pt x="10" y="55"/>
                  </a:lnTo>
                  <a:lnTo>
                    <a:pt x="9" y="55"/>
                  </a:lnTo>
                  <a:lnTo>
                    <a:pt x="7" y="55"/>
                  </a:lnTo>
                  <a:lnTo>
                    <a:pt x="7" y="58"/>
                  </a:lnTo>
                  <a:lnTo>
                    <a:pt x="9" y="58"/>
                  </a:lnTo>
                  <a:lnTo>
                    <a:pt x="10" y="58"/>
                  </a:lnTo>
                  <a:lnTo>
                    <a:pt x="12" y="58"/>
                  </a:lnTo>
                  <a:lnTo>
                    <a:pt x="10" y="62"/>
                  </a:lnTo>
                  <a:lnTo>
                    <a:pt x="12" y="63"/>
                  </a:lnTo>
                  <a:lnTo>
                    <a:pt x="13" y="63"/>
                  </a:lnTo>
                  <a:lnTo>
                    <a:pt x="14" y="63"/>
                  </a:lnTo>
                  <a:lnTo>
                    <a:pt x="14" y="65"/>
                  </a:lnTo>
                  <a:lnTo>
                    <a:pt x="13" y="65"/>
                  </a:lnTo>
                  <a:lnTo>
                    <a:pt x="12" y="65"/>
                  </a:lnTo>
                  <a:lnTo>
                    <a:pt x="10" y="65"/>
                  </a:lnTo>
                  <a:lnTo>
                    <a:pt x="12" y="66"/>
                  </a:lnTo>
                  <a:lnTo>
                    <a:pt x="12" y="68"/>
                  </a:lnTo>
                  <a:lnTo>
                    <a:pt x="12" y="69"/>
                  </a:lnTo>
                  <a:lnTo>
                    <a:pt x="12" y="71"/>
                  </a:lnTo>
                  <a:lnTo>
                    <a:pt x="10" y="71"/>
                  </a:lnTo>
                  <a:lnTo>
                    <a:pt x="12" y="72"/>
                  </a:lnTo>
                  <a:lnTo>
                    <a:pt x="13" y="72"/>
                  </a:lnTo>
                  <a:lnTo>
                    <a:pt x="14" y="72"/>
                  </a:lnTo>
                  <a:lnTo>
                    <a:pt x="14" y="73"/>
                  </a:lnTo>
                  <a:lnTo>
                    <a:pt x="13" y="73"/>
                  </a:lnTo>
                  <a:lnTo>
                    <a:pt x="12" y="73"/>
                  </a:lnTo>
                  <a:lnTo>
                    <a:pt x="10" y="73"/>
                  </a:lnTo>
                  <a:lnTo>
                    <a:pt x="12" y="75"/>
                  </a:lnTo>
                  <a:lnTo>
                    <a:pt x="12" y="76"/>
                  </a:lnTo>
                  <a:lnTo>
                    <a:pt x="12" y="79"/>
                  </a:lnTo>
                  <a:lnTo>
                    <a:pt x="12" y="81"/>
                  </a:lnTo>
                  <a:lnTo>
                    <a:pt x="10" y="81"/>
                  </a:lnTo>
                  <a:lnTo>
                    <a:pt x="10" y="82"/>
                  </a:lnTo>
                  <a:lnTo>
                    <a:pt x="9" y="82"/>
                  </a:lnTo>
                  <a:lnTo>
                    <a:pt x="7" y="82"/>
                  </a:lnTo>
                  <a:lnTo>
                    <a:pt x="9" y="84"/>
                  </a:lnTo>
                  <a:lnTo>
                    <a:pt x="9" y="85"/>
                  </a:lnTo>
                  <a:lnTo>
                    <a:pt x="7" y="85"/>
                  </a:lnTo>
                  <a:lnTo>
                    <a:pt x="7" y="86"/>
                  </a:lnTo>
                  <a:lnTo>
                    <a:pt x="7" y="88"/>
                  </a:lnTo>
                  <a:lnTo>
                    <a:pt x="6" y="88"/>
                  </a:lnTo>
                  <a:lnTo>
                    <a:pt x="7" y="89"/>
                  </a:lnTo>
                  <a:lnTo>
                    <a:pt x="7" y="91"/>
                  </a:lnTo>
                  <a:lnTo>
                    <a:pt x="6" y="91"/>
                  </a:lnTo>
                  <a:lnTo>
                    <a:pt x="6" y="92"/>
                  </a:lnTo>
                  <a:lnTo>
                    <a:pt x="4" y="92"/>
                  </a:lnTo>
                  <a:lnTo>
                    <a:pt x="3" y="91"/>
                  </a:lnTo>
                  <a:lnTo>
                    <a:pt x="4" y="92"/>
                  </a:lnTo>
                  <a:lnTo>
                    <a:pt x="4" y="94"/>
                  </a:lnTo>
                  <a:lnTo>
                    <a:pt x="3" y="94"/>
                  </a:lnTo>
                  <a:lnTo>
                    <a:pt x="3" y="95"/>
                  </a:lnTo>
                  <a:lnTo>
                    <a:pt x="2" y="95"/>
                  </a:lnTo>
                  <a:lnTo>
                    <a:pt x="0" y="95"/>
                  </a:lnTo>
                  <a:lnTo>
                    <a:pt x="0" y="98"/>
                  </a:lnTo>
                  <a:lnTo>
                    <a:pt x="2" y="99"/>
                  </a:lnTo>
                  <a:lnTo>
                    <a:pt x="3" y="99"/>
                  </a:lnTo>
                  <a:lnTo>
                    <a:pt x="4" y="101"/>
                  </a:lnTo>
                  <a:lnTo>
                    <a:pt x="4" y="102"/>
                  </a:lnTo>
                  <a:lnTo>
                    <a:pt x="6" y="102"/>
                  </a:lnTo>
                  <a:lnTo>
                    <a:pt x="6" y="101"/>
                  </a:lnTo>
                  <a:lnTo>
                    <a:pt x="6" y="99"/>
                  </a:lnTo>
                  <a:lnTo>
                    <a:pt x="7" y="101"/>
                  </a:lnTo>
                  <a:lnTo>
                    <a:pt x="7" y="102"/>
                  </a:lnTo>
                  <a:lnTo>
                    <a:pt x="9" y="102"/>
                  </a:lnTo>
                  <a:lnTo>
                    <a:pt x="10" y="102"/>
                  </a:lnTo>
                  <a:lnTo>
                    <a:pt x="10" y="101"/>
                  </a:lnTo>
                  <a:lnTo>
                    <a:pt x="12" y="101"/>
                  </a:lnTo>
                  <a:lnTo>
                    <a:pt x="12" y="99"/>
                  </a:lnTo>
                  <a:lnTo>
                    <a:pt x="12" y="98"/>
                  </a:lnTo>
                  <a:lnTo>
                    <a:pt x="12" y="96"/>
                  </a:lnTo>
                  <a:lnTo>
                    <a:pt x="13" y="96"/>
                  </a:lnTo>
                  <a:lnTo>
                    <a:pt x="14" y="96"/>
                  </a:lnTo>
                  <a:lnTo>
                    <a:pt x="16" y="96"/>
                  </a:lnTo>
                  <a:lnTo>
                    <a:pt x="17" y="96"/>
                  </a:lnTo>
                  <a:lnTo>
                    <a:pt x="17" y="95"/>
                  </a:lnTo>
                  <a:lnTo>
                    <a:pt x="16" y="95"/>
                  </a:lnTo>
                  <a:lnTo>
                    <a:pt x="17" y="95"/>
                  </a:lnTo>
                  <a:lnTo>
                    <a:pt x="19" y="95"/>
                  </a:lnTo>
                  <a:lnTo>
                    <a:pt x="20" y="95"/>
                  </a:lnTo>
                  <a:lnTo>
                    <a:pt x="20" y="94"/>
                  </a:lnTo>
                  <a:lnTo>
                    <a:pt x="17" y="91"/>
                  </a:lnTo>
                  <a:lnTo>
                    <a:pt x="19" y="91"/>
                  </a:lnTo>
                  <a:lnTo>
                    <a:pt x="20" y="89"/>
                  </a:lnTo>
                  <a:lnTo>
                    <a:pt x="20" y="88"/>
                  </a:lnTo>
                  <a:lnTo>
                    <a:pt x="20" y="86"/>
                  </a:lnTo>
                  <a:lnTo>
                    <a:pt x="20" y="85"/>
                  </a:lnTo>
                  <a:lnTo>
                    <a:pt x="22" y="85"/>
                  </a:lnTo>
                  <a:lnTo>
                    <a:pt x="23" y="85"/>
                  </a:lnTo>
                  <a:lnTo>
                    <a:pt x="25" y="85"/>
                  </a:lnTo>
                  <a:lnTo>
                    <a:pt x="25" y="84"/>
                  </a:lnTo>
                  <a:lnTo>
                    <a:pt x="26" y="84"/>
                  </a:lnTo>
                  <a:lnTo>
                    <a:pt x="26" y="82"/>
                  </a:lnTo>
                  <a:lnTo>
                    <a:pt x="26" y="81"/>
                  </a:lnTo>
                  <a:lnTo>
                    <a:pt x="32" y="81"/>
                  </a:lnTo>
                  <a:lnTo>
                    <a:pt x="32" y="84"/>
                  </a:lnTo>
                  <a:lnTo>
                    <a:pt x="33" y="85"/>
                  </a:lnTo>
                  <a:lnTo>
                    <a:pt x="35" y="85"/>
                  </a:lnTo>
                  <a:lnTo>
                    <a:pt x="35" y="86"/>
                  </a:lnTo>
                  <a:lnTo>
                    <a:pt x="33" y="86"/>
                  </a:lnTo>
                  <a:lnTo>
                    <a:pt x="32" y="86"/>
                  </a:lnTo>
                  <a:lnTo>
                    <a:pt x="33" y="88"/>
                  </a:lnTo>
                  <a:lnTo>
                    <a:pt x="33" y="89"/>
                  </a:lnTo>
                  <a:lnTo>
                    <a:pt x="33" y="91"/>
                  </a:lnTo>
                  <a:lnTo>
                    <a:pt x="33" y="92"/>
                  </a:lnTo>
                  <a:lnTo>
                    <a:pt x="32" y="92"/>
                  </a:lnTo>
                  <a:lnTo>
                    <a:pt x="32" y="94"/>
                  </a:lnTo>
                  <a:lnTo>
                    <a:pt x="30" y="94"/>
                  </a:lnTo>
                  <a:lnTo>
                    <a:pt x="29" y="94"/>
                  </a:lnTo>
                  <a:lnTo>
                    <a:pt x="30" y="95"/>
                  </a:lnTo>
                  <a:lnTo>
                    <a:pt x="32" y="95"/>
                  </a:lnTo>
                  <a:lnTo>
                    <a:pt x="32" y="94"/>
                  </a:lnTo>
                  <a:lnTo>
                    <a:pt x="32" y="95"/>
                  </a:lnTo>
                  <a:lnTo>
                    <a:pt x="30" y="95"/>
                  </a:lnTo>
                  <a:lnTo>
                    <a:pt x="29" y="95"/>
                  </a:lnTo>
                  <a:lnTo>
                    <a:pt x="30" y="96"/>
                  </a:lnTo>
                  <a:lnTo>
                    <a:pt x="30" y="98"/>
                  </a:lnTo>
                  <a:lnTo>
                    <a:pt x="29" y="98"/>
                  </a:lnTo>
                  <a:lnTo>
                    <a:pt x="27" y="98"/>
                  </a:lnTo>
                  <a:lnTo>
                    <a:pt x="26" y="98"/>
                  </a:lnTo>
                  <a:lnTo>
                    <a:pt x="27" y="99"/>
                  </a:lnTo>
                  <a:lnTo>
                    <a:pt x="27" y="101"/>
                  </a:lnTo>
                  <a:lnTo>
                    <a:pt x="27" y="102"/>
                  </a:lnTo>
                  <a:lnTo>
                    <a:pt x="26" y="102"/>
                  </a:lnTo>
                  <a:lnTo>
                    <a:pt x="26" y="104"/>
                  </a:lnTo>
                  <a:lnTo>
                    <a:pt x="25" y="104"/>
                  </a:lnTo>
                  <a:lnTo>
                    <a:pt x="23" y="104"/>
                  </a:lnTo>
                  <a:lnTo>
                    <a:pt x="25" y="105"/>
                  </a:lnTo>
                  <a:lnTo>
                    <a:pt x="26" y="105"/>
                  </a:lnTo>
                  <a:lnTo>
                    <a:pt x="26" y="104"/>
                  </a:lnTo>
                  <a:lnTo>
                    <a:pt x="26" y="107"/>
                  </a:lnTo>
                  <a:lnTo>
                    <a:pt x="26" y="108"/>
                  </a:lnTo>
                  <a:lnTo>
                    <a:pt x="25" y="108"/>
                  </a:lnTo>
                  <a:lnTo>
                    <a:pt x="23" y="108"/>
                  </a:lnTo>
                  <a:lnTo>
                    <a:pt x="25" y="109"/>
                  </a:lnTo>
                  <a:lnTo>
                    <a:pt x="26" y="109"/>
                  </a:lnTo>
                  <a:lnTo>
                    <a:pt x="26" y="111"/>
                  </a:lnTo>
                  <a:lnTo>
                    <a:pt x="25" y="111"/>
                  </a:lnTo>
                  <a:lnTo>
                    <a:pt x="23" y="111"/>
                  </a:lnTo>
                  <a:lnTo>
                    <a:pt x="25" y="112"/>
                  </a:lnTo>
                  <a:lnTo>
                    <a:pt x="25" y="114"/>
                  </a:lnTo>
                  <a:lnTo>
                    <a:pt x="25" y="115"/>
                  </a:lnTo>
                  <a:lnTo>
                    <a:pt x="25" y="117"/>
                  </a:lnTo>
                  <a:lnTo>
                    <a:pt x="23" y="115"/>
                  </a:lnTo>
                  <a:lnTo>
                    <a:pt x="23" y="117"/>
                  </a:lnTo>
                  <a:lnTo>
                    <a:pt x="22" y="117"/>
                  </a:lnTo>
                  <a:lnTo>
                    <a:pt x="20" y="117"/>
                  </a:lnTo>
                  <a:lnTo>
                    <a:pt x="26" y="121"/>
                  </a:lnTo>
                  <a:lnTo>
                    <a:pt x="29" y="121"/>
                  </a:lnTo>
                  <a:lnTo>
                    <a:pt x="30" y="121"/>
                  </a:lnTo>
                  <a:lnTo>
                    <a:pt x="32" y="121"/>
                  </a:lnTo>
                  <a:lnTo>
                    <a:pt x="33" y="121"/>
                  </a:lnTo>
                  <a:lnTo>
                    <a:pt x="35" y="121"/>
                  </a:lnTo>
                  <a:lnTo>
                    <a:pt x="35" y="119"/>
                  </a:lnTo>
                  <a:lnTo>
                    <a:pt x="36" y="119"/>
                  </a:lnTo>
                  <a:lnTo>
                    <a:pt x="36" y="118"/>
                  </a:lnTo>
                  <a:lnTo>
                    <a:pt x="37" y="118"/>
                  </a:lnTo>
                  <a:lnTo>
                    <a:pt x="37" y="117"/>
                  </a:lnTo>
                  <a:lnTo>
                    <a:pt x="39" y="117"/>
                  </a:lnTo>
                  <a:lnTo>
                    <a:pt x="39" y="115"/>
                  </a:lnTo>
                  <a:lnTo>
                    <a:pt x="37" y="115"/>
                  </a:lnTo>
                  <a:lnTo>
                    <a:pt x="36" y="115"/>
                  </a:lnTo>
                  <a:lnTo>
                    <a:pt x="35" y="114"/>
                  </a:lnTo>
                  <a:lnTo>
                    <a:pt x="36" y="114"/>
                  </a:lnTo>
                  <a:lnTo>
                    <a:pt x="36" y="112"/>
                  </a:lnTo>
                  <a:lnTo>
                    <a:pt x="37" y="112"/>
                  </a:lnTo>
                  <a:lnTo>
                    <a:pt x="37" y="111"/>
                  </a:lnTo>
                  <a:lnTo>
                    <a:pt x="36" y="111"/>
                  </a:lnTo>
                  <a:lnTo>
                    <a:pt x="35" y="109"/>
                  </a:lnTo>
                  <a:lnTo>
                    <a:pt x="36" y="109"/>
                  </a:lnTo>
                  <a:lnTo>
                    <a:pt x="36" y="108"/>
                  </a:lnTo>
                  <a:lnTo>
                    <a:pt x="35" y="107"/>
                  </a:lnTo>
                  <a:lnTo>
                    <a:pt x="40" y="105"/>
                  </a:lnTo>
                  <a:lnTo>
                    <a:pt x="42" y="105"/>
                  </a:lnTo>
                  <a:lnTo>
                    <a:pt x="42" y="104"/>
                  </a:lnTo>
                  <a:lnTo>
                    <a:pt x="42" y="102"/>
                  </a:lnTo>
                  <a:lnTo>
                    <a:pt x="42" y="101"/>
                  </a:lnTo>
                  <a:lnTo>
                    <a:pt x="43" y="102"/>
                  </a:lnTo>
                  <a:lnTo>
                    <a:pt x="45" y="102"/>
                  </a:lnTo>
                  <a:lnTo>
                    <a:pt x="45" y="101"/>
                  </a:lnTo>
                  <a:lnTo>
                    <a:pt x="45" y="99"/>
                  </a:lnTo>
                  <a:lnTo>
                    <a:pt x="45" y="98"/>
                  </a:lnTo>
                  <a:lnTo>
                    <a:pt x="45" y="96"/>
                  </a:lnTo>
                  <a:lnTo>
                    <a:pt x="45" y="95"/>
                  </a:lnTo>
                  <a:lnTo>
                    <a:pt x="46" y="95"/>
                  </a:lnTo>
                  <a:lnTo>
                    <a:pt x="48" y="95"/>
                  </a:lnTo>
                  <a:lnTo>
                    <a:pt x="48" y="94"/>
                  </a:lnTo>
                  <a:lnTo>
                    <a:pt x="49" y="94"/>
                  </a:lnTo>
                  <a:lnTo>
                    <a:pt x="50" y="94"/>
                  </a:lnTo>
                  <a:lnTo>
                    <a:pt x="50" y="92"/>
                  </a:lnTo>
                  <a:lnTo>
                    <a:pt x="52" y="92"/>
                  </a:lnTo>
                  <a:lnTo>
                    <a:pt x="53" y="92"/>
                  </a:lnTo>
                  <a:lnTo>
                    <a:pt x="53" y="91"/>
                  </a:lnTo>
                  <a:lnTo>
                    <a:pt x="55" y="88"/>
                  </a:lnTo>
                  <a:lnTo>
                    <a:pt x="56" y="89"/>
                  </a:lnTo>
                  <a:lnTo>
                    <a:pt x="56" y="91"/>
                  </a:lnTo>
                  <a:lnTo>
                    <a:pt x="58" y="91"/>
                  </a:lnTo>
                  <a:lnTo>
                    <a:pt x="59" y="89"/>
                  </a:lnTo>
                  <a:lnTo>
                    <a:pt x="59" y="88"/>
                  </a:lnTo>
                  <a:lnTo>
                    <a:pt x="60" y="89"/>
                  </a:lnTo>
                  <a:lnTo>
                    <a:pt x="62" y="89"/>
                  </a:lnTo>
                  <a:lnTo>
                    <a:pt x="62" y="91"/>
                  </a:lnTo>
                  <a:lnTo>
                    <a:pt x="63" y="91"/>
                  </a:lnTo>
                  <a:lnTo>
                    <a:pt x="65" y="91"/>
                  </a:lnTo>
                  <a:lnTo>
                    <a:pt x="66" y="91"/>
                  </a:lnTo>
                  <a:lnTo>
                    <a:pt x="66" y="89"/>
                  </a:lnTo>
                  <a:lnTo>
                    <a:pt x="66" y="88"/>
                  </a:lnTo>
                  <a:lnTo>
                    <a:pt x="68" y="89"/>
                  </a:lnTo>
                  <a:lnTo>
                    <a:pt x="69" y="91"/>
                  </a:lnTo>
                  <a:lnTo>
                    <a:pt x="76" y="92"/>
                  </a:lnTo>
                  <a:lnTo>
                    <a:pt x="76" y="94"/>
                  </a:lnTo>
                  <a:lnTo>
                    <a:pt x="76" y="95"/>
                  </a:lnTo>
                  <a:lnTo>
                    <a:pt x="75" y="95"/>
                  </a:lnTo>
                  <a:lnTo>
                    <a:pt x="73" y="95"/>
                  </a:lnTo>
                  <a:lnTo>
                    <a:pt x="75" y="96"/>
                  </a:lnTo>
                  <a:lnTo>
                    <a:pt x="75" y="98"/>
                  </a:lnTo>
                  <a:lnTo>
                    <a:pt x="75" y="99"/>
                  </a:lnTo>
                  <a:lnTo>
                    <a:pt x="73" y="99"/>
                  </a:lnTo>
                  <a:lnTo>
                    <a:pt x="72" y="99"/>
                  </a:lnTo>
                  <a:lnTo>
                    <a:pt x="72" y="101"/>
                  </a:lnTo>
                  <a:lnTo>
                    <a:pt x="71" y="101"/>
                  </a:lnTo>
                  <a:lnTo>
                    <a:pt x="72" y="101"/>
                  </a:lnTo>
                  <a:lnTo>
                    <a:pt x="72" y="102"/>
                  </a:lnTo>
                  <a:lnTo>
                    <a:pt x="72" y="104"/>
                  </a:lnTo>
                  <a:lnTo>
                    <a:pt x="71" y="104"/>
                  </a:lnTo>
                  <a:lnTo>
                    <a:pt x="69" y="104"/>
                  </a:lnTo>
                  <a:lnTo>
                    <a:pt x="68" y="104"/>
                  </a:lnTo>
                  <a:lnTo>
                    <a:pt x="69" y="105"/>
                  </a:lnTo>
                  <a:lnTo>
                    <a:pt x="69" y="107"/>
                  </a:lnTo>
                  <a:lnTo>
                    <a:pt x="69" y="108"/>
                  </a:lnTo>
                  <a:lnTo>
                    <a:pt x="68" y="108"/>
                  </a:lnTo>
                  <a:lnTo>
                    <a:pt x="66" y="108"/>
                  </a:lnTo>
                  <a:lnTo>
                    <a:pt x="65" y="108"/>
                  </a:lnTo>
                  <a:lnTo>
                    <a:pt x="65" y="111"/>
                  </a:lnTo>
                  <a:lnTo>
                    <a:pt x="69" y="117"/>
                  </a:lnTo>
                  <a:lnTo>
                    <a:pt x="72" y="117"/>
                  </a:lnTo>
                  <a:lnTo>
                    <a:pt x="73" y="117"/>
                  </a:lnTo>
                  <a:lnTo>
                    <a:pt x="73" y="115"/>
                  </a:lnTo>
                  <a:lnTo>
                    <a:pt x="75" y="115"/>
                  </a:lnTo>
                  <a:lnTo>
                    <a:pt x="75" y="114"/>
                  </a:lnTo>
                  <a:lnTo>
                    <a:pt x="76" y="114"/>
                  </a:lnTo>
                  <a:lnTo>
                    <a:pt x="76" y="112"/>
                  </a:lnTo>
                  <a:lnTo>
                    <a:pt x="78" y="111"/>
                  </a:lnTo>
                  <a:lnTo>
                    <a:pt x="78" y="109"/>
                  </a:lnTo>
                  <a:lnTo>
                    <a:pt x="79" y="109"/>
                  </a:lnTo>
                  <a:lnTo>
                    <a:pt x="79" y="108"/>
                  </a:lnTo>
                  <a:lnTo>
                    <a:pt x="81" y="108"/>
                  </a:lnTo>
                  <a:lnTo>
                    <a:pt x="81" y="107"/>
                  </a:lnTo>
                  <a:lnTo>
                    <a:pt x="82" y="107"/>
                  </a:lnTo>
                  <a:lnTo>
                    <a:pt x="82" y="105"/>
                  </a:lnTo>
                  <a:lnTo>
                    <a:pt x="82" y="104"/>
                  </a:lnTo>
                  <a:lnTo>
                    <a:pt x="82" y="102"/>
                  </a:lnTo>
                  <a:lnTo>
                    <a:pt x="83" y="102"/>
                  </a:lnTo>
                  <a:lnTo>
                    <a:pt x="85" y="102"/>
                  </a:lnTo>
                  <a:lnTo>
                    <a:pt x="85" y="101"/>
                  </a:lnTo>
                  <a:lnTo>
                    <a:pt x="86" y="101"/>
                  </a:lnTo>
                  <a:lnTo>
                    <a:pt x="86" y="99"/>
                  </a:lnTo>
                  <a:lnTo>
                    <a:pt x="86" y="98"/>
                  </a:lnTo>
                  <a:lnTo>
                    <a:pt x="88" y="99"/>
                  </a:lnTo>
                  <a:lnTo>
                    <a:pt x="89" y="99"/>
                  </a:lnTo>
                  <a:lnTo>
                    <a:pt x="89" y="98"/>
                  </a:lnTo>
                  <a:lnTo>
                    <a:pt x="89" y="96"/>
                  </a:lnTo>
                  <a:lnTo>
                    <a:pt x="91" y="96"/>
                  </a:lnTo>
                  <a:lnTo>
                    <a:pt x="92" y="96"/>
                  </a:lnTo>
                  <a:lnTo>
                    <a:pt x="92" y="95"/>
                  </a:lnTo>
                  <a:lnTo>
                    <a:pt x="92" y="94"/>
                  </a:lnTo>
                  <a:lnTo>
                    <a:pt x="93" y="94"/>
                  </a:lnTo>
                  <a:lnTo>
                    <a:pt x="95" y="94"/>
                  </a:lnTo>
                  <a:lnTo>
                    <a:pt x="95" y="92"/>
                  </a:lnTo>
                  <a:lnTo>
                    <a:pt x="98" y="92"/>
                  </a:lnTo>
                  <a:lnTo>
                    <a:pt x="99" y="94"/>
                  </a:lnTo>
                  <a:lnTo>
                    <a:pt x="99" y="95"/>
                  </a:lnTo>
                  <a:lnTo>
                    <a:pt x="98" y="95"/>
                  </a:lnTo>
                  <a:lnTo>
                    <a:pt x="99" y="96"/>
                  </a:lnTo>
                  <a:lnTo>
                    <a:pt x="101" y="96"/>
                  </a:lnTo>
                  <a:lnTo>
                    <a:pt x="102" y="98"/>
                  </a:lnTo>
                  <a:lnTo>
                    <a:pt x="102" y="99"/>
                  </a:lnTo>
                  <a:lnTo>
                    <a:pt x="102" y="101"/>
                  </a:lnTo>
                  <a:lnTo>
                    <a:pt x="102" y="102"/>
                  </a:lnTo>
                  <a:lnTo>
                    <a:pt x="102" y="104"/>
                  </a:lnTo>
                  <a:lnTo>
                    <a:pt x="101" y="104"/>
                  </a:lnTo>
                  <a:lnTo>
                    <a:pt x="101" y="107"/>
                  </a:lnTo>
                  <a:lnTo>
                    <a:pt x="101" y="108"/>
                  </a:lnTo>
                  <a:lnTo>
                    <a:pt x="99" y="108"/>
                  </a:lnTo>
                  <a:lnTo>
                    <a:pt x="98" y="108"/>
                  </a:lnTo>
                  <a:lnTo>
                    <a:pt x="99" y="109"/>
                  </a:lnTo>
                  <a:lnTo>
                    <a:pt x="99" y="111"/>
                  </a:lnTo>
                  <a:lnTo>
                    <a:pt x="99" y="112"/>
                  </a:lnTo>
                  <a:lnTo>
                    <a:pt x="99" y="114"/>
                  </a:lnTo>
                  <a:lnTo>
                    <a:pt x="99" y="115"/>
                  </a:lnTo>
                  <a:lnTo>
                    <a:pt x="98" y="115"/>
                  </a:lnTo>
                  <a:lnTo>
                    <a:pt x="98" y="117"/>
                  </a:lnTo>
                  <a:lnTo>
                    <a:pt x="96" y="117"/>
                  </a:lnTo>
                  <a:lnTo>
                    <a:pt x="95" y="117"/>
                  </a:lnTo>
                  <a:lnTo>
                    <a:pt x="96" y="118"/>
                  </a:lnTo>
                  <a:lnTo>
                    <a:pt x="96" y="119"/>
                  </a:lnTo>
                  <a:lnTo>
                    <a:pt x="96" y="121"/>
                  </a:lnTo>
                  <a:lnTo>
                    <a:pt x="95" y="121"/>
                  </a:lnTo>
                  <a:lnTo>
                    <a:pt x="95" y="122"/>
                  </a:lnTo>
                  <a:lnTo>
                    <a:pt x="93" y="122"/>
                  </a:lnTo>
                  <a:lnTo>
                    <a:pt x="92" y="122"/>
                  </a:lnTo>
                  <a:lnTo>
                    <a:pt x="93" y="124"/>
                  </a:lnTo>
                  <a:lnTo>
                    <a:pt x="95" y="124"/>
                  </a:lnTo>
                  <a:lnTo>
                    <a:pt x="95" y="122"/>
                  </a:lnTo>
                  <a:lnTo>
                    <a:pt x="95" y="124"/>
                  </a:lnTo>
                  <a:lnTo>
                    <a:pt x="95" y="125"/>
                  </a:lnTo>
                  <a:lnTo>
                    <a:pt x="93" y="125"/>
                  </a:lnTo>
                  <a:lnTo>
                    <a:pt x="92" y="125"/>
                  </a:lnTo>
                  <a:lnTo>
                    <a:pt x="93" y="127"/>
                  </a:lnTo>
                  <a:lnTo>
                    <a:pt x="96" y="127"/>
                  </a:lnTo>
                  <a:lnTo>
                    <a:pt x="96" y="128"/>
                  </a:lnTo>
                  <a:lnTo>
                    <a:pt x="98" y="130"/>
                  </a:lnTo>
                  <a:lnTo>
                    <a:pt x="99" y="130"/>
                  </a:lnTo>
                  <a:lnTo>
                    <a:pt x="101" y="130"/>
                  </a:lnTo>
                  <a:lnTo>
                    <a:pt x="102" y="130"/>
                  </a:lnTo>
                  <a:lnTo>
                    <a:pt x="102" y="128"/>
                  </a:lnTo>
                  <a:lnTo>
                    <a:pt x="104" y="128"/>
                  </a:lnTo>
                  <a:lnTo>
                    <a:pt x="104" y="127"/>
                  </a:lnTo>
                  <a:lnTo>
                    <a:pt x="104" y="125"/>
                  </a:lnTo>
                  <a:lnTo>
                    <a:pt x="104" y="124"/>
                  </a:lnTo>
                  <a:lnTo>
                    <a:pt x="104" y="122"/>
                  </a:lnTo>
                  <a:lnTo>
                    <a:pt x="109" y="124"/>
                  </a:lnTo>
                  <a:lnTo>
                    <a:pt x="111" y="122"/>
                  </a:lnTo>
                  <a:lnTo>
                    <a:pt x="111" y="115"/>
                  </a:lnTo>
                  <a:lnTo>
                    <a:pt x="112" y="115"/>
                  </a:lnTo>
                  <a:lnTo>
                    <a:pt x="114" y="115"/>
                  </a:lnTo>
                  <a:lnTo>
                    <a:pt x="115" y="114"/>
                  </a:lnTo>
                  <a:lnTo>
                    <a:pt x="116" y="112"/>
                  </a:lnTo>
                  <a:lnTo>
                    <a:pt x="116" y="111"/>
                  </a:lnTo>
                  <a:lnTo>
                    <a:pt x="118" y="109"/>
                  </a:lnTo>
                  <a:lnTo>
                    <a:pt x="119" y="108"/>
                  </a:lnTo>
                  <a:lnTo>
                    <a:pt x="121" y="105"/>
                  </a:lnTo>
                  <a:lnTo>
                    <a:pt x="122" y="104"/>
                  </a:lnTo>
                  <a:lnTo>
                    <a:pt x="124" y="102"/>
                  </a:lnTo>
                  <a:lnTo>
                    <a:pt x="125" y="101"/>
                  </a:lnTo>
                  <a:lnTo>
                    <a:pt x="125" y="99"/>
                  </a:lnTo>
                  <a:lnTo>
                    <a:pt x="125" y="98"/>
                  </a:lnTo>
                  <a:lnTo>
                    <a:pt x="124" y="98"/>
                  </a:lnTo>
                  <a:lnTo>
                    <a:pt x="122" y="96"/>
                  </a:lnTo>
                  <a:lnTo>
                    <a:pt x="122" y="95"/>
                  </a:lnTo>
                  <a:lnTo>
                    <a:pt x="121" y="94"/>
                  </a:lnTo>
                  <a:lnTo>
                    <a:pt x="122" y="94"/>
                  </a:lnTo>
                  <a:lnTo>
                    <a:pt x="122" y="92"/>
                  </a:lnTo>
                  <a:lnTo>
                    <a:pt x="124" y="92"/>
                  </a:lnTo>
                  <a:lnTo>
                    <a:pt x="124" y="91"/>
                  </a:lnTo>
                  <a:lnTo>
                    <a:pt x="125" y="89"/>
                  </a:lnTo>
                  <a:lnTo>
                    <a:pt x="125" y="88"/>
                  </a:lnTo>
                  <a:lnTo>
                    <a:pt x="125" y="86"/>
                  </a:lnTo>
                  <a:lnTo>
                    <a:pt x="125" y="84"/>
                  </a:lnTo>
                  <a:lnTo>
                    <a:pt x="124" y="84"/>
                  </a:lnTo>
                  <a:lnTo>
                    <a:pt x="122" y="84"/>
                  </a:lnTo>
                  <a:lnTo>
                    <a:pt x="121" y="82"/>
                  </a:lnTo>
                  <a:lnTo>
                    <a:pt x="122" y="82"/>
                  </a:lnTo>
                  <a:lnTo>
                    <a:pt x="122" y="81"/>
                  </a:lnTo>
                  <a:lnTo>
                    <a:pt x="122" y="79"/>
                  </a:lnTo>
                  <a:lnTo>
                    <a:pt x="124" y="79"/>
                  </a:lnTo>
                  <a:lnTo>
                    <a:pt x="125" y="79"/>
                  </a:lnTo>
                  <a:lnTo>
                    <a:pt x="125" y="78"/>
                  </a:lnTo>
                  <a:lnTo>
                    <a:pt x="127" y="78"/>
                  </a:lnTo>
                  <a:lnTo>
                    <a:pt x="127" y="76"/>
                  </a:lnTo>
                  <a:lnTo>
                    <a:pt x="127" y="75"/>
                  </a:lnTo>
                  <a:lnTo>
                    <a:pt x="127" y="73"/>
                  </a:lnTo>
                  <a:lnTo>
                    <a:pt x="125" y="73"/>
                  </a:lnTo>
                  <a:lnTo>
                    <a:pt x="124" y="72"/>
                  </a:lnTo>
                  <a:lnTo>
                    <a:pt x="125" y="72"/>
                  </a:lnTo>
                  <a:lnTo>
                    <a:pt x="127" y="72"/>
                  </a:lnTo>
                  <a:lnTo>
                    <a:pt x="127" y="71"/>
                  </a:lnTo>
                  <a:lnTo>
                    <a:pt x="128" y="71"/>
                  </a:lnTo>
                  <a:lnTo>
                    <a:pt x="128" y="69"/>
                  </a:lnTo>
                  <a:lnTo>
                    <a:pt x="129" y="69"/>
                  </a:lnTo>
                  <a:lnTo>
                    <a:pt x="129" y="68"/>
                  </a:lnTo>
                  <a:lnTo>
                    <a:pt x="131" y="68"/>
                  </a:lnTo>
                  <a:lnTo>
                    <a:pt x="131" y="66"/>
                  </a:lnTo>
                  <a:lnTo>
                    <a:pt x="131" y="65"/>
                  </a:lnTo>
                  <a:lnTo>
                    <a:pt x="132" y="65"/>
                  </a:lnTo>
                  <a:lnTo>
                    <a:pt x="134" y="65"/>
                  </a:lnTo>
                  <a:lnTo>
                    <a:pt x="134" y="63"/>
                  </a:lnTo>
                  <a:lnTo>
                    <a:pt x="134" y="65"/>
                  </a:lnTo>
                  <a:lnTo>
                    <a:pt x="132" y="65"/>
                  </a:lnTo>
                  <a:lnTo>
                    <a:pt x="131" y="63"/>
                  </a:lnTo>
                  <a:lnTo>
                    <a:pt x="132" y="63"/>
                  </a:lnTo>
                  <a:lnTo>
                    <a:pt x="134" y="63"/>
                  </a:lnTo>
                  <a:lnTo>
                    <a:pt x="134" y="62"/>
                  </a:lnTo>
                  <a:lnTo>
                    <a:pt x="132" y="62"/>
                  </a:lnTo>
                  <a:lnTo>
                    <a:pt x="132" y="61"/>
                  </a:lnTo>
                  <a:lnTo>
                    <a:pt x="132" y="59"/>
                  </a:lnTo>
                  <a:lnTo>
                    <a:pt x="131" y="56"/>
                  </a:lnTo>
                  <a:lnTo>
                    <a:pt x="132" y="58"/>
                  </a:lnTo>
                  <a:lnTo>
                    <a:pt x="134" y="58"/>
                  </a:lnTo>
                  <a:lnTo>
                    <a:pt x="134" y="56"/>
                  </a:lnTo>
                  <a:lnTo>
                    <a:pt x="134" y="55"/>
                  </a:lnTo>
                  <a:lnTo>
                    <a:pt x="134" y="53"/>
                  </a:lnTo>
                  <a:lnTo>
                    <a:pt x="134" y="52"/>
                  </a:lnTo>
                  <a:lnTo>
                    <a:pt x="137" y="52"/>
                  </a:lnTo>
                  <a:lnTo>
                    <a:pt x="135" y="52"/>
                  </a:lnTo>
                  <a:lnTo>
                    <a:pt x="135" y="51"/>
                  </a:lnTo>
                  <a:lnTo>
                    <a:pt x="134" y="51"/>
                  </a:lnTo>
                  <a:lnTo>
                    <a:pt x="132" y="51"/>
                  </a:lnTo>
                  <a:lnTo>
                    <a:pt x="131" y="49"/>
                  </a:lnTo>
                  <a:lnTo>
                    <a:pt x="132" y="49"/>
                  </a:lnTo>
                  <a:lnTo>
                    <a:pt x="132" y="48"/>
                  </a:lnTo>
                  <a:lnTo>
                    <a:pt x="131" y="46"/>
                  </a:lnTo>
                  <a:lnTo>
                    <a:pt x="132" y="46"/>
                  </a:lnTo>
                  <a:lnTo>
                    <a:pt x="131" y="45"/>
                  </a:lnTo>
                  <a:lnTo>
                    <a:pt x="134" y="45"/>
                  </a:lnTo>
                  <a:lnTo>
                    <a:pt x="134" y="43"/>
                  </a:lnTo>
                  <a:lnTo>
                    <a:pt x="132" y="43"/>
                  </a:lnTo>
                  <a:lnTo>
                    <a:pt x="132" y="42"/>
                  </a:lnTo>
                  <a:lnTo>
                    <a:pt x="131" y="42"/>
                  </a:lnTo>
                  <a:lnTo>
                    <a:pt x="129" y="42"/>
                  </a:lnTo>
                  <a:lnTo>
                    <a:pt x="128" y="42"/>
                  </a:lnTo>
                  <a:lnTo>
                    <a:pt x="127" y="42"/>
                  </a:lnTo>
                  <a:lnTo>
                    <a:pt x="127" y="45"/>
                  </a:lnTo>
                  <a:lnTo>
                    <a:pt x="127" y="46"/>
                  </a:lnTo>
                  <a:lnTo>
                    <a:pt x="125" y="46"/>
                  </a:lnTo>
                  <a:lnTo>
                    <a:pt x="124" y="46"/>
                  </a:lnTo>
                  <a:lnTo>
                    <a:pt x="122" y="46"/>
                  </a:lnTo>
                  <a:lnTo>
                    <a:pt x="121" y="46"/>
                  </a:lnTo>
                  <a:lnTo>
                    <a:pt x="119" y="48"/>
                  </a:lnTo>
                  <a:lnTo>
                    <a:pt x="118" y="48"/>
                  </a:lnTo>
                  <a:lnTo>
                    <a:pt x="116" y="48"/>
                  </a:lnTo>
                  <a:lnTo>
                    <a:pt x="115" y="48"/>
                  </a:lnTo>
                  <a:lnTo>
                    <a:pt x="115" y="46"/>
                  </a:lnTo>
                  <a:lnTo>
                    <a:pt x="114" y="46"/>
                  </a:lnTo>
                  <a:lnTo>
                    <a:pt x="114" y="45"/>
                  </a:lnTo>
                  <a:lnTo>
                    <a:pt x="112" y="45"/>
                  </a:lnTo>
                  <a:lnTo>
                    <a:pt x="112" y="43"/>
                  </a:lnTo>
                  <a:lnTo>
                    <a:pt x="111" y="42"/>
                  </a:lnTo>
                  <a:lnTo>
                    <a:pt x="95" y="40"/>
                  </a:lnTo>
                  <a:lnTo>
                    <a:pt x="95" y="42"/>
                  </a:lnTo>
                  <a:lnTo>
                    <a:pt x="93" y="42"/>
                  </a:lnTo>
                  <a:lnTo>
                    <a:pt x="92" y="42"/>
                  </a:lnTo>
                  <a:lnTo>
                    <a:pt x="91" y="42"/>
                  </a:lnTo>
                  <a:lnTo>
                    <a:pt x="91" y="43"/>
                  </a:lnTo>
                  <a:lnTo>
                    <a:pt x="89" y="43"/>
                  </a:lnTo>
                  <a:lnTo>
                    <a:pt x="88" y="43"/>
                  </a:lnTo>
                  <a:lnTo>
                    <a:pt x="86" y="43"/>
                  </a:lnTo>
                  <a:lnTo>
                    <a:pt x="85" y="45"/>
                  </a:lnTo>
                  <a:lnTo>
                    <a:pt x="83" y="45"/>
                  </a:lnTo>
                  <a:lnTo>
                    <a:pt x="82" y="45"/>
                  </a:lnTo>
                  <a:lnTo>
                    <a:pt x="81" y="45"/>
                  </a:lnTo>
                  <a:lnTo>
                    <a:pt x="79" y="45"/>
                  </a:lnTo>
                  <a:lnTo>
                    <a:pt x="78" y="43"/>
                  </a:lnTo>
                  <a:lnTo>
                    <a:pt x="76" y="43"/>
                  </a:lnTo>
                  <a:lnTo>
                    <a:pt x="75" y="42"/>
                  </a:lnTo>
                  <a:lnTo>
                    <a:pt x="73" y="42"/>
                  </a:lnTo>
                  <a:lnTo>
                    <a:pt x="72" y="42"/>
                  </a:lnTo>
                  <a:lnTo>
                    <a:pt x="71" y="42"/>
                  </a:lnTo>
                  <a:lnTo>
                    <a:pt x="69" y="42"/>
                  </a:lnTo>
                  <a:lnTo>
                    <a:pt x="68" y="42"/>
                  </a:lnTo>
                  <a:lnTo>
                    <a:pt x="68" y="43"/>
                  </a:lnTo>
                  <a:lnTo>
                    <a:pt x="66" y="43"/>
                  </a:lnTo>
                  <a:lnTo>
                    <a:pt x="65" y="42"/>
                  </a:lnTo>
                  <a:lnTo>
                    <a:pt x="65" y="40"/>
                  </a:lnTo>
                  <a:lnTo>
                    <a:pt x="63" y="39"/>
                  </a:lnTo>
                  <a:lnTo>
                    <a:pt x="62" y="39"/>
                  </a:lnTo>
                  <a:lnTo>
                    <a:pt x="60" y="39"/>
                  </a:lnTo>
                  <a:lnTo>
                    <a:pt x="59" y="39"/>
                  </a:lnTo>
                  <a:lnTo>
                    <a:pt x="58" y="39"/>
                  </a:lnTo>
                  <a:lnTo>
                    <a:pt x="56" y="39"/>
                  </a:lnTo>
                  <a:lnTo>
                    <a:pt x="55" y="39"/>
                  </a:lnTo>
                  <a:lnTo>
                    <a:pt x="53" y="38"/>
                  </a:lnTo>
                  <a:lnTo>
                    <a:pt x="52" y="38"/>
                  </a:lnTo>
                  <a:lnTo>
                    <a:pt x="50" y="38"/>
                  </a:lnTo>
                  <a:lnTo>
                    <a:pt x="49" y="36"/>
                  </a:lnTo>
                  <a:lnTo>
                    <a:pt x="50" y="35"/>
                  </a:lnTo>
                  <a:lnTo>
                    <a:pt x="50" y="33"/>
                  </a:lnTo>
                  <a:lnTo>
                    <a:pt x="49" y="33"/>
                  </a:lnTo>
                  <a:lnTo>
                    <a:pt x="49" y="32"/>
                  </a:lnTo>
                  <a:lnTo>
                    <a:pt x="48" y="32"/>
                  </a:lnTo>
                  <a:lnTo>
                    <a:pt x="46" y="32"/>
                  </a:lnTo>
                  <a:lnTo>
                    <a:pt x="48" y="30"/>
                  </a:lnTo>
                  <a:lnTo>
                    <a:pt x="48" y="29"/>
                  </a:lnTo>
                  <a:lnTo>
                    <a:pt x="46" y="28"/>
                  </a:lnTo>
                  <a:lnTo>
                    <a:pt x="45" y="26"/>
                  </a:lnTo>
                  <a:lnTo>
                    <a:pt x="45" y="28"/>
                  </a:lnTo>
                  <a:lnTo>
                    <a:pt x="45" y="26"/>
                  </a:lnTo>
                  <a:lnTo>
                    <a:pt x="46" y="26"/>
                  </a:lnTo>
                  <a:lnTo>
                    <a:pt x="46" y="25"/>
                  </a:lnTo>
                  <a:lnTo>
                    <a:pt x="45" y="25"/>
                  </a:lnTo>
                  <a:lnTo>
                    <a:pt x="43" y="23"/>
                  </a:lnTo>
                  <a:lnTo>
                    <a:pt x="45" y="23"/>
                  </a:lnTo>
                  <a:lnTo>
                    <a:pt x="45" y="22"/>
                  </a:lnTo>
                  <a:lnTo>
                    <a:pt x="46" y="22"/>
                  </a:lnTo>
                  <a:lnTo>
                    <a:pt x="48" y="22"/>
                  </a:lnTo>
                  <a:lnTo>
                    <a:pt x="50" y="20"/>
                  </a:lnTo>
                  <a:lnTo>
                    <a:pt x="52" y="22"/>
                  </a:lnTo>
                  <a:lnTo>
                    <a:pt x="53" y="20"/>
                  </a:lnTo>
                  <a:lnTo>
                    <a:pt x="55" y="20"/>
                  </a:lnTo>
                  <a:lnTo>
                    <a:pt x="55" y="19"/>
                  </a:lnTo>
                  <a:lnTo>
                    <a:pt x="56" y="19"/>
                  </a:lnTo>
                  <a:lnTo>
                    <a:pt x="56" y="17"/>
                  </a:lnTo>
                  <a:lnTo>
                    <a:pt x="56" y="16"/>
                  </a:lnTo>
                  <a:lnTo>
                    <a:pt x="53" y="13"/>
                  </a:lnTo>
                  <a:lnTo>
                    <a:pt x="52" y="13"/>
                  </a:lnTo>
                  <a:lnTo>
                    <a:pt x="50" y="13"/>
                  </a:lnTo>
                  <a:lnTo>
                    <a:pt x="49" y="12"/>
                  </a:lnTo>
                  <a:lnTo>
                    <a:pt x="49" y="13"/>
                  </a:lnTo>
                  <a:lnTo>
                    <a:pt x="48" y="13"/>
                  </a:lnTo>
                  <a:lnTo>
                    <a:pt x="46" y="13"/>
                  </a:lnTo>
                  <a:lnTo>
                    <a:pt x="45" y="13"/>
                  </a:lnTo>
                  <a:lnTo>
                    <a:pt x="43" y="12"/>
                  </a:lnTo>
                  <a:lnTo>
                    <a:pt x="45" y="12"/>
                  </a:lnTo>
                  <a:lnTo>
                    <a:pt x="46" y="12"/>
                  </a:lnTo>
                  <a:lnTo>
                    <a:pt x="46" y="10"/>
                  </a:lnTo>
                  <a:lnTo>
                    <a:pt x="46" y="9"/>
                  </a:lnTo>
                  <a:lnTo>
                    <a:pt x="46" y="7"/>
                  </a:lnTo>
                  <a:lnTo>
                    <a:pt x="45" y="6"/>
                  </a:lnTo>
                  <a:lnTo>
                    <a:pt x="43" y="5"/>
                  </a:lnTo>
                  <a:lnTo>
                    <a:pt x="43" y="3"/>
                  </a:lnTo>
                  <a:lnTo>
                    <a:pt x="42" y="2"/>
                  </a:lnTo>
                  <a:lnTo>
                    <a:pt x="33" y="2"/>
                  </a:lnTo>
                  <a:lnTo>
                    <a:pt x="35" y="2"/>
                  </a:lnTo>
                  <a:lnTo>
                    <a:pt x="33" y="0"/>
                  </a:lnTo>
                  <a:close/>
                  <a:moveTo>
                    <a:pt x="20" y="16"/>
                  </a:moveTo>
                  <a:lnTo>
                    <a:pt x="22" y="16"/>
                  </a:lnTo>
                  <a:lnTo>
                    <a:pt x="23" y="16"/>
                  </a:lnTo>
                  <a:lnTo>
                    <a:pt x="25" y="16"/>
                  </a:lnTo>
                  <a:lnTo>
                    <a:pt x="26" y="16"/>
                  </a:lnTo>
                  <a:lnTo>
                    <a:pt x="26" y="15"/>
                  </a:lnTo>
                  <a:lnTo>
                    <a:pt x="27" y="16"/>
                  </a:lnTo>
                  <a:lnTo>
                    <a:pt x="26" y="16"/>
                  </a:lnTo>
                  <a:lnTo>
                    <a:pt x="26" y="17"/>
                  </a:lnTo>
                  <a:lnTo>
                    <a:pt x="25" y="17"/>
                  </a:lnTo>
                  <a:lnTo>
                    <a:pt x="23" y="17"/>
                  </a:lnTo>
                  <a:lnTo>
                    <a:pt x="22" y="17"/>
                  </a:lnTo>
                  <a:lnTo>
                    <a:pt x="20" y="17"/>
                  </a:lnTo>
                  <a:lnTo>
                    <a:pt x="20" y="16"/>
                  </a:lnTo>
                  <a:close/>
                </a:path>
              </a:pathLst>
            </a:custGeom>
            <a:solidFill>
              <a:srgbClr val="FFF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96" name="Freeform 115"/>
            <xdr:cNvSpPr>
              <a:spLocks noChangeArrowheads="1"/>
            </xdr:cNvSpPr>
          </xdr:nvSpPr>
          <xdr:spPr bwMode="auto">
            <a:xfrm>
              <a:off x="566" y="156"/>
              <a:ext cx="44" cy="0"/>
            </a:xfrm>
            <a:custGeom>
              <a:avLst/>
              <a:gdLst>
                <a:gd name="T0" fmla="*/ 0 w 68"/>
                <a:gd name="T1" fmla="*/ 1 h 18"/>
                <a:gd name="T2" fmla="*/ 2 w 68"/>
                <a:gd name="T3" fmla="*/ 0 h 18"/>
                <a:gd name="T4" fmla="*/ 3 w 68"/>
                <a:gd name="T5" fmla="*/ 0 h 18"/>
                <a:gd name="T6" fmla="*/ 5 w 68"/>
                <a:gd name="T7" fmla="*/ 0 h 18"/>
                <a:gd name="T8" fmla="*/ 6 w 68"/>
                <a:gd name="T9" fmla="*/ 0 h 18"/>
                <a:gd name="T10" fmla="*/ 8 w 68"/>
                <a:gd name="T11" fmla="*/ 0 h 18"/>
                <a:gd name="T12" fmla="*/ 9 w 68"/>
                <a:gd name="T13" fmla="*/ 1 h 18"/>
                <a:gd name="T14" fmla="*/ 10 w 68"/>
                <a:gd name="T15" fmla="*/ 1 h 18"/>
                <a:gd name="T16" fmla="*/ 11 w 68"/>
                <a:gd name="T17" fmla="*/ 1 h 18"/>
                <a:gd name="T18" fmla="*/ 13 w 68"/>
                <a:gd name="T19" fmla="*/ 1 h 18"/>
                <a:gd name="T20" fmla="*/ 14 w 68"/>
                <a:gd name="T21" fmla="*/ 1 h 18"/>
                <a:gd name="T22" fmla="*/ 16 w 68"/>
                <a:gd name="T23" fmla="*/ 1 h 18"/>
                <a:gd name="T24" fmla="*/ 17 w 68"/>
                <a:gd name="T25" fmla="*/ 1 h 18"/>
                <a:gd name="T26" fmla="*/ 17 w 68"/>
                <a:gd name="T27" fmla="*/ 1 h 18"/>
                <a:gd name="T28" fmla="*/ 18 w 68"/>
                <a:gd name="T29" fmla="*/ 1 h 18"/>
                <a:gd name="T30" fmla="*/ 18 w 68"/>
                <a:gd name="T31" fmla="*/ 1 h 18"/>
                <a:gd name="T32" fmla="*/ 18 w 68"/>
                <a:gd name="T33" fmla="*/ 1 h 18"/>
                <a:gd name="T34" fmla="*/ 19 w 68"/>
                <a:gd name="T35" fmla="*/ 1 h 18"/>
                <a:gd name="T36" fmla="*/ 20 w 68"/>
                <a:gd name="T37" fmla="*/ 1 h 18"/>
                <a:gd name="T38" fmla="*/ 20 w 68"/>
                <a:gd name="T39" fmla="*/ 1 h 18"/>
                <a:gd name="T40" fmla="*/ 20 w 68"/>
                <a:gd name="T41" fmla="*/ 1 h 18"/>
                <a:gd name="T42" fmla="*/ 21 w 68"/>
                <a:gd name="T43" fmla="*/ 1 h 18"/>
                <a:gd name="T44" fmla="*/ 21 w 68"/>
                <a:gd name="T45" fmla="*/ 1 h 18"/>
                <a:gd name="T46" fmla="*/ 21 w 68"/>
                <a:gd name="T47" fmla="*/ 1 h 18"/>
                <a:gd name="T48" fmla="*/ 21 w 68"/>
                <a:gd name="T49" fmla="*/ 1 h 18"/>
                <a:gd name="T50" fmla="*/ 21 w 68"/>
                <a:gd name="T51" fmla="*/ 1 h 18"/>
                <a:gd name="T52" fmla="*/ 21 w 68"/>
                <a:gd name="T53" fmla="*/ 1 h 18"/>
                <a:gd name="T54" fmla="*/ 20 w 68"/>
                <a:gd name="T55" fmla="*/ 1 h 18"/>
                <a:gd name="T56" fmla="*/ 19 w 68"/>
                <a:gd name="T57" fmla="*/ 1 h 18"/>
                <a:gd name="T58" fmla="*/ 18 w 68"/>
                <a:gd name="T59" fmla="*/ 1 h 18"/>
                <a:gd name="T60" fmla="*/ 18 w 68"/>
                <a:gd name="T61" fmla="*/ 1 h 18"/>
                <a:gd name="T62" fmla="*/ 17 w 68"/>
                <a:gd name="T63" fmla="*/ 1 h 18"/>
                <a:gd name="T64" fmla="*/ 17 w 68"/>
                <a:gd name="T65" fmla="*/ 1 h 18"/>
                <a:gd name="T66" fmla="*/ 17 w 68"/>
                <a:gd name="T67" fmla="*/ 1 h 18"/>
                <a:gd name="T68" fmla="*/ 16 w 68"/>
                <a:gd name="T69" fmla="*/ 1 h 18"/>
                <a:gd name="T70" fmla="*/ 16 w 68"/>
                <a:gd name="T71" fmla="*/ 1 h 18"/>
                <a:gd name="T72" fmla="*/ 14 w 68"/>
                <a:gd name="T73" fmla="*/ 1 h 18"/>
                <a:gd name="T74" fmla="*/ 14 w 68"/>
                <a:gd name="T75" fmla="*/ 1 h 18"/>
                <a:gd name="T76" fmla="*/ 13 w 68"/>
                <a:gd name="T77" fmla="*/ 1 h 18"/>
                <a:gd name="T78" fmla="*/ 11 w 68"/>
                <a:gd name="T79" fmla="*/ 1 h 18"/>
                <a:gd name="T80" fmla="*/ 10 w 68"/>
                <a:gd name="T81" fmla="*/ 1 h 18"/>
                <a:gd name="T82" fmla="*/ 9 w 68"/>
                <a:gd name="T83" fmla="*/ 1 h 18"/>
                <a:gd name="T84" fmla="*/ 8 w 68"/>
                <a:gd name="T85" fmla="*/ 1 h 18"/>
                <a:gd name="T86" fmla="*/ 7 w 68"/>
                <a:gd name="T87" fmla="*/ 1 h 18"/>
                <a:gd name="T88" fmla="*/ 6 w 68"/>
                <a:gd name="T89" fmla="*/ 1 h 18"/>
                <a:gd name="T90" fmla="*/ 5 w 68"/>
                <a:gd name="T91" fmla="*/ 1 h 18"/>
                <a:gd name="T92" fmla="*/ 4 w 68"/>
                <a:gd name="T93" fmla="*/ 1 h 18"/>
                <a:gd name="T94" fmla="*/ 3 w 68"/>
                <a:gd name="T95" fmla="*/ 1 h 18"/>
                <a:gd name="T96" fmla="*/ 2 w 68"/>
                <a:gd name="T97" fmla="*/ 1 h 18"/>
                <a:gd name="T98" fmla="*/ 2 w 68"/>
                <a:gd name="T99" fmla="*/ 1 h 18"/>
                <a:gd name="T100" fmla="*/ 2 w 68"/>
                <a:gd name="T101" fmla="*/ 1 h 18"/>
                <a:gd name="T102" fmla="*/ 2 w 68"/>
                <a:gd name="T103" fmla="*/ 1 h 18"/>
                <a:gd name="T104" fmla="*/ 2 w 68"/>
                <a:gd name="T105" fmla="*/ 1 h 18"/>
                <a:gd name="T106" fmla="*/ 2 w 68"/>
                <a:gd name="T107" fmla="*/ 1 h 18"/>
                <a:gd name="T108" fmla="*/ 2 w 68"/>
                <a:gd name="T109" fmla="*/ 1 h 18"/>
                <a:gd name="T110" fmla="*/ 2 w 68"/>
                <a:gd name="T111" fmla="*/ 1 h 18"/>
                <a:gd name="T112" fmla="*/ 2 w 68"/>
                <a:gd name="T113" fmla="*/ 1 h 18"/>
                <a:gd name="T114" fmla="*/ 2 w 68"/>
                <a:gd name="T115" fmla="*/ 1 h 18"/>
                <a:gd name="T116" fmla="*/ 2 w 68"/>
                <a:gd name="T117" fmla="*/ 1 h 18"/>
                <a:gd name="T118" fmla="*/ 2 w 68"/>
                <a:gd name="T119" fmla="*/ 1 h 18"/>
                <a:gd name="T120" fmla="*/ 0 w 68"/>
                <a:gd name="T121" fmla="*/ 1 h 18"/>
                <a:gd name="T122" fmla="*/ 0 w 68"/>
                <a:gd name="T123" fmla="*/ 1 h 18"/>
                <a:gd name="T124" fmla="*/ 0 w 68"/>
                <a:gd name="T125" fmla="*/ 0 h 18"/>
                <a:gd name="T126" fmla="*/ 68 w 68"/>
                <a:gd name="T127" fmla="*/ 18 h 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</a:cxnLst>
              <a:rect l="T124" t="T125" r="T126" b="T127"/>
              <a:pathLst>
                <a:path w="68" h="18">
                  <a:moveTo>
                    <a:pt x="0" y="1"/>
                  </a:moveTo>
                  <a:lnTo>
                    <a:pt x="6" y="0"/>
                  </a:lnTo>
                  <a:lnTo>
                    <a:pt x="10" y="0"/>
                  </a:lnTo>
                  <a:lnTo>
                    <a:pt x="16" y="0"/>
                  </a:lnTo>
                  <a:lnTo>
                    <a:pt x="20" y="0"/>
                  </a:lnTo>
                  <a:lnTo>
                    <a:pt x="25" y="0"/>
                  </a:lnTo>
                  <a:lnTo>
                    <a:pt x="29" y="1"/>
                  </a:lnTo>
                  <a:lnTo>
                    <a:pt x="32" y="3"/>
                  </a:lnTo>
                  <a:lnTo>
                    <a:pt x="36" y="4"/>
                  </a:lnTo>
                  <a:lnTo>
                    <a:pt x="40" y="7"/>
                  </a:lnTo>
                  <a:lnTo>
                    <a:pt x="46" y="8"/>
                  </a:lnTo>
                  <a:lnTo>
                    <a:pt x="50" y="11"/>
                  </a:lnTo>
                  <a:lnTo>
                    <a:pt x="55" y="13"/>
                  </a:lnTo>
                  <a:lnTo>
                    <a:pt x="56" y="14"/>
                  </a:lnTo>
                  <a:lnTo>
                    <a:pt x="58" y="14"/>
                  </a:lnTo>
                  <a:lnTo>
                    <a:pt x="59" y="16"/>
                  </a:lnTo>
                  <a:lnTo>
                    <a:pt x="61" y="16"/>
                  </a:lnTo>
                  <a:lnTo>
                    <a:pt x="62" y="16"/>
                  </a:lnTo>
                  <a:lnTo>
                    <a:pt x="63" y="16"/>
                  </a:lnTo>
                  <a:lnTo>
                    <a:pt x="65" y="16"/>
                  </a:lnTo>
                  <a:lnTo>
                    <a:pt x="66" y="16"/>
                  </a:lnTo>
                  <a:lnTo>
                    <a:pt x="68" y="16"/>
                  </a:lnTo>
                  <a:lnTo>
                    <a:pt x="66" y="17"/>
                  </a:lnTo>
                  <a:lnTo>
                    <a:pt x="65" y="17"/>
                  </a:lnTo>
                  <a:lnTo>
                    <a:pt x="62" y="17"/>
                  </a:lnTo>
                  <a:lnTo>
                    <a:pt x="61" y="18"/>
                  </a:lnTo>
                  <a:lnTo>
                    <a:pt x="59" y="18"/>
                  </a:lnTo>
                  <a:lnTo>
                    <a:pt x="58" y="18"/>
                  </a:lnTo>
                  <a:lnTo>
                    <a:pt x="55" y="17"/>
                  </a:lnTo>
                  <a:lnTo>
                    <a:pt x="53" y="17"/>
                  </a:lnTo>
                  <a:lnTo>
                    <a:pt x="52" y="17"/>
                  </a:lnTo>
                  <a:lnTo>
                    <a:pt x="50" y="16"/>
                  </a:lnTo>
                  <a:lnTo>
                    <a:pt x="49" y="16"/>
                  </a:lnTo>
                  <a:lnTo>
                    <a:pt x="46" y="14"/>
                  </a:lnTo>
                  <a:lnTo>
                    <a:pt x="43" y="13"/>
                  </a:lnTo>
                  <a:lnTo>
                    <a:pt x="39" y="11"/>
                  </a:lnTo>
                  <a:lnTo>
                    <a:pt x="36" y="10"/>
                  </a:lnTo>
                  <a:lnTo>
                    <a:pt x="32" y="10"/>
                  </a:lnTo>
                  <a:lnTo>
                    <a:pt x="29" y="8"/>
                  </a:lnTo>
                  <a:lnTo>
                    <a:pt x="25" y="7"/>
                  </a:lnTo>
                  <a:lnTo>
                    <a:pt x="22" y="7"/>
                  </a:lnTo>
                  <a:lnTo>
                    <a:pt x="17" y="7"/>
                  </a:lnTo>
                  <a:lnTo>
                    <a:pt x="15" y="7"/>
                  </a:lnTo>
                  <a:lnTo>
                    <a:pt x="12" y="7"/>
                  </a:lnTo>
                  <a:lnTo>
                    <a:pt x="9" y="7"/>
                  </a:lnTo>
                  <a:lnTo>
                    <a:pt x="5" y="7"/>
                  </a:lnTo>
                  <a:lnTo>
                    <a:pt x="3" y="7"/>
                  </a:lnTo>
                  <a:lnTo>
                    <a:pt x="3" y="6"/>
                  </a:lnTo>
                  <a:lnTo>
                    <a:pt x="2" y="6"/>
                  </a:lnTo>
                  <a:lnTo>
                    <a:pt x="2" y="4"/>
                  </a:lnTo>
                  <a:lnTo>
                    <a:pt x="2" y="3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FFF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097" name="Freeform 116"/>
            <xdr:cNvSpPr>
              <a:spLocks noChangeArrowheads="1"/>
            </xdr:cNvSpPr>
          </xdr:nvSpPr>
          <xdr:spPr bwMode="auto">
            <a:xfrm>
              <a:off x="108" y="336"/>
              <a:ext cx="646" cy="556"/>
            </a:xfrm>
            <a:custGeom>
              <a:avLst/>
              <a:gdLst>
                <a:gd name="T0" fmla="*/ 163 w 781"/>
                <a:gd name="T1" fmla="*/ 82 h 818"/>
                <a:gd name="T2" fmla="*/ 158 w 781"/>
                <a:gd name="T3" fmla="*/ 105 h 818"/>
                <a:gd name="T4" fmla="*/ 149 w 781"/>
                <a:gd name="T5" fmla="*/ 106 h 818"/>
                <a:gd name="T6" fmla="*/ 140 w 781"/>
                <a:gd name="T7" fmla="*/ 106 h 818"/>
                <a:gd name="T8" fmla="*/ 132 w 781"/>
                <a:gd name="T9" fmla="*/ 106 h 818"/>
                <a:gd name="T10" fmla="*/ 122 w 781"/>
                <a:gd name="T11" fmla="*/ 106 h 818"/>
                <a:gd name="T12" fmla="*/ 113 w 781"/>
                <a:gd name="T13" fmla="*/ 105 h 818"/>
                <a:gd name="T14" fmla="*/ 108 w 781"/>
                <a:gd name="T15" fmla="*/ 82 h 818"/>
                <a:gd name="T16" fmla="*/ 217 w 781"/>
                <a:gd name="T17" fmla="*/ 82 h 818"/>
                <a:gd name="T18" fmla="*/ 221 w 781"/>
                <a:gd name="T19" fmla="*/ 97 h 818"/>
                <a:gd name="T20" fmla="*/ 228 w 781"/>
                <a:gd name="T21" fmla="*/ 94 h 818"/>
                <a:gd name="T22" fmla="*/ 235 w 781"/>
                <a:gd name="T23" fmla="*/ 92 h 818"/>
                <a:gd name="T24" fmla="*/ 242 w 781"/>
                <a:gd name="T25" fmla="*/ 90 h 818"/>
                <a:gd name="T26" fmla="*/ 249 w 781"/>
                <a:gd name="T27" fmla="*/ 87 h 818"/>
                <a:gd name="T28" fmla="*/ 255 w 781"/>
                <a:gd name="T29" fmla="*/ 84 h 818"/>
                <a:gd name="T30" fmla="*/ 217 w 781"/>
                <a:gd name="T31" fmla="*/ 82 h 818"/>
                <a:gd name="T32" fmla="*/ 54 w 781"/>
                <a:gd name="T33" fmla="*/ 82 h 818"/>
                <a:gd name="T34" fmla="*/ 51 w 781"/>
                <a:gd name="T35" fmla="*/ 97 h 818"/>
                <a:gd name="T36" fmla="*/ 44 w 781"/>
                <a:gd name="T37" fmla="*/ 95 h 818"/>
                <a:gd name="T38" fmla="*/ 36 w 781"/>
                <a:gd name="T39" fmla="*/ 92 h 818"/>
                <a:gd name="T40" fmla="*/ 28 w 781"/>
                <a:gd name="T41" fmla="*/ 90 h 818"/>
                <a:gd name="T42" fmla="*/ 22 w 781"/>
                <a:gd name="T43" fmla="*/ 86 h 818"/>
                <a:gd name="T44" fmla="*/ 16 w 781"/>
                <a:gd name="T45" fmla="*/ 84 h 818"/>
                <a:gd name="T46" fmla="*/ 54 w 781"/>
                <a:gd name="T47" fmla="*/ 82 h 818"/>
                <a:gd name="T48" fmla="*/ 163 w 781"/>
                <a:gd name="T49" fmla="*/ 82 h 818"/>
                <a:gd name="T50" fmla="*/ 217 w 781"/>
                <a:gd name="T51" fmla="*/ 62 h 818"/>
                <a:gd name="T52" fmla="*/ 163 w 781"/>
                <a:gd name="T53" fmla="*/ 82 h 818"/>
                <a:gd name="T54" fmla="*/ 54 w 781"/>
                <a:gd name="T55" fmla="*/ 82 h 818"/>
                <a:gd name="T56" fmla="*/ 108 w 781"/>
                <a:gd name="T57" fmla="*/ 62 h 818"/>
                <a:gd name="T58" fmla="*/ 54 w 781"/>
                <a:gd name="T59" fmla="*/ 82 h 818"/>
                <a:gd name="T60" fmla="*/ 217 w 781"/>
                <a:gd name="T61" fmla="*/ 62 h 818"/>
                <a:gd name="T62" fmla="*/ 271 w 781"/>
                <a:gd name="T63" fmla="*/ 41 h 818"/>
                <a:gd name="T64" fmla="*/ 217 w 781"/>
                <a:gd name="T65" fmla="*/ 62 h 818"/>
                <a:gd name="T66" fmla="*/ 108 w 781"/>
                <a:gd name="T67" fmla="*/ 62 h 818"/>
                <a:gd name="T68" fmla="*/ 163 w 781"/>
                <a:gd name="T69" fmla="*/ 41 h 818"/>
                <a:gd name="T70" fmla="*/ 108 w 781"/>
                <a:gd name="T71" fmla="*/ 62 h 818"/>
                <a:gd name="T72" fmla="*/ 0 w 781"/>
                <a:gd name="T73" fmla="*/ 62 h 818"/>
                <a:gd name="T74" fmla="*/ 54 w 781"/>
                <a:gd name="T75" fmla="*/ 41 h 818"/>
                <a:gd name="T76" fmla="*/ 0 w 781"/>
                <a:gd name="T77" fmla="*/ 62 h 818"/>
                <a:gd name="T78" fmla="*/ 163 w 781"/>
                <a:gd name="T79" fmla="*/ 41 h 818"/>
                <a:gd name="T80" fmla="*/ 217 w 781"/>
                <a:gd name="T81" fmla="*/ 21 h 818"/>
                <a:gd name="T82" fmla="*/ 163 w 781"/>
                <a:gd name="T83" fmla="*/ 41 h 818"/>
                <a:gd name="T84" fmla="*/ 54 w 781"/>
                <a:gd name="T85" fmla="*/ 41 h 818"/>
                <a:gd name="T86" fmla="*/ 108 w 781"/>
                <a:gd name="T87" fmla="*/ 21 h 818"/>
                <a:gd name="T88" fmla="*/ 54 w 781"/>
                <a:gd name="T89" fmla="*/ 41 h 818"/>
                <a:gd name="T90" fmla="*/ 217 w 781"/>
                <a:gd name="T91" fmla="*/ 21 h 818"/>
                <a:gd name="T92" fmla="*/ 271 w 781"/>
                <a:gd name="T93" fmla="*/ 0 h 818"/>
                <a:gd name="T94" fmla="*/ 217 w 781"/>
                <a:gd name="T95" fmla="*/ 21 h 818"/>
                <a:gd name="T96" fmla="*/ 108 w 781"/>
                <a:gd name="T97" fmla="*/ 21 h 818"/>
                <a:gd name="T98" fmla="*/ 163 w 781"/>
                <a:gd name="T99" fmla="*/ 0 h 818"/>
                <a:gd name="T100" fmla="*/ 108 w 781"/>
                <a:gd name="T101" fmla="*/ 21 h 818"/>
                <a:gd name="T102" fmla="*/ 0 w 781"/>
                <a:gd name="T103" fmla="*/ 21 h 818"/>
                <a:gd name="T104" fmla="*/ 55 w 781"/>
                <a:gd name="T105" fmla="*/ 0 h 818"/>
                <a:gd name="T106" fmla="*/ 0 w 781"/>
                <a:gd name="T107" fmla="*/ 21 h 818"/>
                <a:gd name="T108" fmla="*/ 0 w 781"/>
                <a:gd name="T109" fmla="*/ 0 h 818"/>
                <a:gd name="T110" fmla="*/ 781 w 781"/>
                <a:gd name="T111" fmla="*/ 818 h 8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</a:cxnLst>
              <a:rect l="T108" t="T109" r="T110" b="T111"/>
              <a:pathLst>
                <a:path w="781" h="818">
                  <a:moveTo>
                    <a:pt x="313" y="638"/>
                  </a:moveTo>
                  <a:lnTo>
                    <a:pt x="468" y="638"/>
                  </a:lnTo>
                  <a:lnTo>
                    <a:pt x="468" y="812"/>
                  </a:lnTo>
                  <a:lnTo>
                    <a:pt x="455" y="815"/>
                  </a:lnTo>
                  <a:lnTo>
                    <a:pt x="442" y="816"/>
                  </a:lnTo>
                  <a:lnTo>
                    <a:pt x="429" y="816"/>
                  </a:lnTo>
                  <a:lnTo>
                    <a:pt x="416" y="818"/>
                  </a:lnTo>
                  <a:lnTo>
                    <a:pt x="403" y="818"/>
                  </a:lnTo>
                  <a:lnTo>
                    <a:pt x="390" y="818"/>
                  </a:lnTo>
                  <a:lnTo>
                    <a:pt x="378" y="818"/>
                  </a:lnTo>
                  <a:lnTo>
                    <a:pt x="365" y="818"/>
                  </a:lnTo>
                  <a:lnTo>
                    <a:pt x="352" y="816"/>
                  </a:lnTo>
                  <a:lnTo>
                    <a:pt x="339" y="816"/>
                  </a:lnTo>
                  <a:lnTo>
                    <a:pt x="326" y="815"/>
                  </a:lnTo>
                  <a:lnTo>
                    <a:pt x="313" y="812"/>
                  </a:lnTo>
                  <a:lnTo>
                    <a:pt x="313" y="638"/>
                  </a:lnTo>
                  <a:close/>
                  <a:moveTo>
                    <a:pt x="625" y="638"/>
                  </a:moveTo>
                  <a:lnTo>
                    <a:pt x="625" y="756"/>
                  </a:lnTo>
                  <a:lnTo>
                    <a:pt x="635" y="750"/>
                  </a:lnTo>
                  <a:lnTo>
                    <a:pt x="646" y="743"/>
                  </a:lnTo>
                  <a:lnTo>
                    <a:pt x="656" y="734"/>
                  </a:lnTo>
                  <a:lnTo>
                    <a:pt x="666" y="726"/>
                  </a:lnTo>
                  <a:lnTo>
                    <a:pt x="678" y="716"/>
                  </a:lnTo>
                  <a:lnTo>
                    <a:pt x="688" y="707"/>
                  </a:lnTo>
                  <a:lnTo>
                    <a:pt x="698" y="696"/>
                  </a:lnTo>
                  <a:lnTo>
                    <a:pt x="708" y="686"/>
                  </a:lnTo>
                  <a:lnTo>
                    <a:pt x="718" y="674"/>
                  </a:lnTo>
                  <a:lnTo>
                    <a:pt x="727" y="663"/>
                  </a:lnTo>
                  <a:lnTo>
                    <a:pt x="734" y="651"/>
                  </a:lnTo>
                  <a:lnTo>
                    <a:pt x="740" y="638"/>
                  </a:lnTo>
                  <a:lnTo>
                    <a:pt x="625" y="638"/>
                  </a:lnTo>
                  <a:close/>
                  <a:moveTo>
                    <a:pt x="156" y="638"/>
                  </a:moveTo>
                  <a:lnTo>
                    <a:pt x="156" y="756"/>
                  </a:lnTo>
                  <a:lnTo>
                    <a:pt x="148" y="750"/>
                  </a:lnTo>
                  <a:lnTo>
                    <a:pt x="136" y="744"/>
                  </a:lnTo>
                  <a:lnTo>
                    <a:pt x="126" y="736"/>
                  </a:lnTo>
                  <a:lnTo>
                    <a:pt x="115" y="726"/>
                  </a:lnTo>
                  <a:lnTo>
                    <a:pt x="103" y="716"/>
                  </a:lnTo>
                  <a:lnTo>
                    <a:pt x="93" y="706"/>
                  </a:lnTo>
                  <a:lnTo>
                    <a:pt x="82" y="694"/>
                  </a:lnTo>
                  <a:lnTo>
                    <a:pt x="71" y="683"/>
                  </a:lnTo>
                  <a:lnTo>
                    <a:pt x="63" y="671"/>
                  </a:lnTo>
                  <a:lnTo>
                    <a:pt x="54" y="660"/>
                  </a:lnTo>
                  <a:lnTo>
                    <a:pt x="47" y="650"/>
                  </a:lnTo>
                  <a:lnTo>
                    <a:pt x="41" y="638"/>
                  </a:lnTo>
                  <a:lnTo>
                    <a:pt x="156" y="638"/>
                  </a:lnTo>
                  <a:close/>
                  <a:moveTo>
                    <a:pt x="468" y="638"/>
                  </a:moveTo>
                  <a:lnTo>
                    <a:pt x="625" y="638"/>
                  </a:lnTo>
                  <a:lnTo>
                    <a:pt x="625" y="479"/>
                  </a:lnTo>
                  <a:lnTo>
                    <a:pt x="468" y="479"/>
                  </a:lnTo>
                  <a:lnTo>
                    <a:pt x="468" y="638"/>
                  </a:lnTo>
                  <a:close/>
                  <a:moveTo>
                    <a:pt x="156" y="638"/>
                  </a:moveTo>
                  <a:lnTo>
                    <a:pt x="313" y="638"/>
                  </a:lnTo>
                  <a:lnTo>
                    <a:pt x="313" y="479"/>
                  </a:lnTo>
                  <a:lnTo>
                    <a:pt x="156" y="479"/>
                  </a:lnTo>
                  <a:lnTo>
                    <a:pt x="156" y="638"/>
                  </a:lnTo>
                  <a:close/>
                  <a:moveTo>
                    <a:pt x="625" y="479"/>
                  </a:moveTo>
                  <a:lnTo>
                    <a:pt x="780" y="479"/>
                  </a:lnTo>
                  <a:lnTo>
                    <a:pt x="780" y="319"/>
                  </a:lnTo>
                  <a:lnTo>
                    <a:pt x="625" y="319"/>
                  </a:lnTo>
                  <a:lnTo>
                    <a:pt x="625" y="479"/>
                  </a:lnTo>
                  <a:close/>
                  <a:moveTo>
                    <a:pt x="313" y="479"/>
                  </a:moveTo>
                  <a:lnTo>
                    <a:pt x="468" y="479"/>
                  </a:lnTo>
                  <a:lnTo>
                    <a:pt x="468" y="319"/>
                  </a:lnTo>
                  <a:lnTo>
                    <a:pt x="313" y="319"/>
                  </a:lnTo>
                  <a:lnTo>
                    <a:pt x="313" y="479"/>
                  </a:lnTo>
                  <a:close/>
                  <a:moveTo>
                    <a:pt x="0" y="479"/>
                  </a:moveTo>
                  <a:lnTo>
                    <a:pt x="156" y="479"/>
                  </a:lnTo>
                  <a:lnTo>
                    <a:pt x="156" y="319"/>
                  </a:lnTo>
                  <a:lnTo>
                    <a:pt x="0" y="319"/>
                  </a:lnTo>
                  <a:lnTo>
                    <a:pt x="0" y="479"/>
                  </a:lnTo>
                  <a:close/>
                  <a:moveTo>
                    <a:pt x="468" y="319"/>
                  </a:moveTo>
                  <a:lnTo>
                    <a:pt x="625" y="319"/>
                  </a:lnTo>
                  <a:lnTo>
                    <a:pt x="625" y="160"/>
                  </a:lnTo>
                  <a:lnTo>
                    <a:pt x="468" y="160"/>
                  </a:lnTo>
                  <a:lnTo>
                    <a:pt x="468" y="319"/>
                  </a:lnTo>
                  <a:close/>
                  <a:moveTo>
                    <a:pt x="156" y="319"/>
                  </a:moveTo>
                  <a:lnTo>
                    <a:pt x="313" y="319"/>
                  </a:lnTo>
                  <a:lnTo>
                    <a:pt x="313" y="160"/>
                  </a:lnTo>
                  <a:lnTo>
                    <a:pt x="156" y="160"/>
                  </a:lnTo>
                  <a:lnTo>
                    <a:pt x="156" y="319"/>
                  </a:lnTo>
                  <a:close/>
                  <a:moveTo>
                    <a:pt x="625" y="160"/>
                  </a:moveTo>
                  <a:lnTo>
                    <a:pt x="781" y="160"/>
                  </a:lnTo>
                  <a:lnTo>
                    <a:pt x="781" y="0"/>
                  </a:lnTo>
                  <a:lnTo>
                    <a:pt x="625" y="0"/>
                  </a:lnTo>
                  <a:lnTo>
                    <a:pt x="625" y="160"/>
                  </a:lnTo>
                  <a:close/>
                  <a:moveTo>
                    <a:pt x="313" y="160"/>
                  </a:moveTo>
                  <a:lnTo>
                    <a:pt x="468" y="160"/>
                  </a:lnTo>
                  <a:lnTo>
                    <a:pt x="468" y="0"/>
                  </a:lnTo>
                  <a:lnTo>
                    <a:pt x="313" y="0"/>
                  </a:lnTo>
                  <a:lnTo>
                    <a:pt x="313" y="160"/>
                  </a:lnTo>
                  <a:close/>
                  <a:moveTo>
                    <a:pt x="0" y="160"/>
                  </a:moveTo>
                  <a:lnTo>
                    <a:pt x="158" y="160"/>
                  </a:lnTo>
                  <a:lnTo>
                    <a:pt x="158" y="0"/>
                  </a:lnTo>
                  <a:lnTo>
                    <a:pt x="0" y="0"/>
                  </a:lnTo>
                  <a:lnTo>
                    <a:pt x="0" y="160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 fLocksText="0">
        <xdr:nvSpPr>
          <xdr:cNvPr id="2098" name="Text Box 117"/>
          <xdr:cNvSpPr txBox="1">
            <a:spLocks noChangeArrowheads="1"/>
          </xdr:cNvSpPr>
        </xdr:nvSpPr>
        <xdr:spPr bwMode="auto">
          <a:xfrm>
            <a:off x="1202" y="0"/>
            <a:ext cx="4173" cy="10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90000" tIns="46800" rIns="90000" bIns="46800" anchor="t"/>
          <a:lstStyle/>
          <a:p>
            <a:pPr algn="l" rtl="0">
              <a:defRPr sz="1000"/>
            </a:pPr>
            <a:r>
              <a:rPr lang="hr-HR" sz="11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REPUBLIKA HRVATSKA</a:t>
            </a:r>
          </a:p>
          <a:p>
            <a:pPr algn="l" rtl="0">
              <a:defRPr sz="1000"/>
            </a:pPr>
            <a:r>
              <a:rPr lang="hr-HR" sz="11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VARAŽDINSKA ŽUPANIJA</a:t>
            </a:r>
          </a:p>
          <a:p>
            <a:pPr algn="l" rtl="0">
              <a:defRPr sz="1000"/>
            </a:pPr>
            <a:r>
              <a:rPr lang="hr-HR" sz="11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rPr>
              <a:t>OPĆINA BEDNJA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4"/>
  <sheetViews>
    <sheetView zoomScaleNormal="84" zoomScaleSheetLayoutView="100" workbookViewId="0">
      <pane xSplit="1" ySplit="8" topLeftCell="B83" activePane="bottomRight" state="frozen"/>
      <selection pane="topRight" activeCell="B1" sqref="B1"/>
      <selection pane="bottomLeft" activeCell="A52" sqref="A52"/>
      <selection pane="bottomRight" activeCell="AL31" sqref="AL31"/>
    </sheetView>
  </sheetViews>
  <sheetFormatPr defaultColWidth="9.28515625" defaultRowHeight="12.75" customHeight="1" x14ac:dyDescent="0.2"/>
  <cols>
    <col min="1" max="1" width="16.5703125" style="1" customWidth="1"/>
    <col min="2" max="2" width="79" style="2" customWidth="1"/>
    <col min="3" max="3" width="0" style="2" hidden="1" customWidth="1"/>
    <col min="4" max="5" width="0" style="3" hidden="1" customWidth="1"/>
    <col min="6" max="6" width="0" style="4" hidden="1" customWidth="1"/>
    <col min="7" max="12" width="0" style="2" hidden="1" customWidth="1"/>
    <col min="13" max="13" width="0" style="4" hidden="1" customWidth="1"/>
    <col min="14" max="14" width="0" style="2" hidden="1" customWidth="1"/>
    <col min="15" max="19" width="0" style="5" hidden="1" customWidth="1"/>
    <col min="20" max="20" width="0" style="4" hidden="1" customWidth="1"/>
    <col min="21" max="21" width="0" style="3" hidden="1" customWidth="1"/>
    <col min="22" max="22" width="0" style="6" hidden="1" customWidth="1"/>
    <col min="23" max="23" width="0" style="3" hidden="1" customWidth="1"/>
    <col min="24" max="24" width="0" style="6" hidden="1" customWidth="1"/>
    <col min="25" max="32" width="0" style="3" hidden="1" customWidth="1"/>
    <col min="33" max="36" width="0" style="2" hidden="1" customWidth="1"/>
    <col min="37" max="37" width="16.5703125" style="2" hidden="1" customWidth="1"/>
    <col min="38" max="38" width="29.85546875" style="2" customWidth="1"/>
    <col min="39" max="39" width="26" style="2" customWidth="1"/>
    <col min="40" max="40" width="25.85546875" style="2" customWidth="1"/>
    <col min="41" max="41" width="0.140625" style="2" hidden="1" customWidth="1"/>
    <col min="42" max="42" width="16" style="2" hidden="1" customWidth="1"/>
    <col min="43" max="43" width="0.140625" style="2" hidden="1" customWidth="1"/>
    <col min="44" max="16384" width="9.28515625" style="2"/>
  </cols>
  <sheetData>
    <row r="1" spans="1:40" s="3" customFormat="1" ht="12.75" customHeight="1" x14ac:dyDescent="0.2">
      <c r="A1" s="7"/>
      <c r="F1" s="4"/>
      <c r="M1" s="4"/>
      <c r="O1" s="5"/>
      <c r="P1" s="5"/>
      <c r="Q1" s="5"/>
      <c r="R1" s="5"/>
      <c r="S1" s="5"/>
      <c r="T1" s="4"/>
      <c r="V1" s="6"/>
      <c r="X1" s="6"/>
    </row>
    <row r="2" spans="1:40" s="3" customFormat="1" ht="12.75" customHeight="1" x14ac:dyDescent="0.2">
      <c r="A2" s="7"/>
      <c r="F2" s="4"/>
      <c r="M2" s="4"/>
      <c r="O2" s="5"/>
      <c r="P2" s="5"/>
      <c r="Q2" s="5"/>
      <c r="R2" s="5"/>
      <c r="S2" s="5"/>
      <c r="T2" s="4"/>
      <c r="V2" s="6"/>
      <c r="X2" s="6"/>
    </row>
    <row r="3" spans="1:40" s="3" customFormat="1" ht="12.75" customHeight="1" x14ac:dyDescent="0.2">
      <c r="A3" s="7"/>
      <c r="F3" s="4"/>
      <c r="M3" s="4"/>
      <c r="O3" s="5"/>
      <c r="P3" s="5"/>
      <c r="Q3" s="5"/>
      <c r="R3" s="5"/>
      <c r="S3" s="5"/>
      <c r="T3" s="4"/>
      <c r="V3" s="6"/>
      <c r="X3" s="6"/>
      <c r="AE3" s="8"/>
    </row>
    <row r="4" spans="1:40" s="3" customFormat="1" ht="12.75" customHeight="1" x14ac:dyDescent="0.2">
      <c r="A4" s="7"/>
      <c r="F4" s="4"/>
      <c r="M4" s="4"/>
      <c r="O4" s="5"/>
      <c r="P4" s="5"/>
      <c r="Q4" s="5"/>
      <c r="R4" s="5"/>
      <c r="S4" s="5"/>
      <c r="T4" s="4"/>
      <c r="V4" s="6"/>
      <c r="X4" s="6"/>
      <c r="AE4" s="9"/>
      <c r="AF4" s="9"/>
      <c r="AG4" s="9"/>
      <c r="AH4" s="9"/>
      <c r="AI4" s="9"/>
      <c r="AJ4" s="9"/>
      <c r="AK4" s="9"/>
      <c r="AL4" s="9"/>
    </row>
    <row r="5" spans="1:40" s="3" customFormat="1" ht="12.75" customHeigh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12"/>
      <c r="W5" s="11"/>
      <c r="X5" s="12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spans="1:40" ht="12.75" customHeight="1" x14ac:dyDescent="0.2">
      <c r="A6" s="950" t="s">
        <v>0</v>
      </c>
      <c r="B6" s="951" t="s">
        <v>1</v>
      </c>
      <c r="C6" s="13" t="s">
        <v>2</v>
      </c>
      <c r="D6" s="13" t="s">
        <v>2</v>
      </c>
      <c r="E6" s="13" t="s">
        <v>3</v>
      </c>
      <c r="F6" s="14" t="s">
        <v>2</v>
      </c>
      <c r="G6" s="15" t="s">
        <v>2</v>
      </c>
      <c r="H6" s="15" t="s">
        <v>4</v>
      </c>
      <c r="I6" s="15" t="s">
        <v>2</v>
      </c>
      <c r="J6" s="15" t="s">
        <v>4</v>
      </c>
      <c r="K6" s="15" t="s">
        <v>5</v>
      </c>
      <c r="L6" s="15"/>
      <c r="M6" s="14" t="s">
        <v>6</v>
      </c>
      <c r="N6" s="15" t="s">
        <v>5</v>
      </c>
      <c r="O6" s="952" t="s">
        <v>7</v>
      </c>
      <c r="P6" s="953" t="s">
        <v>8</v>
      </c>
      <c r="Q6" s="953"/>
      <c r="R6" s="952" t="s">
        <v>9</v>
      </c>
      <c r="S6" s="952" t="s">
        <v>10</v>
      </c>
      <c r="T6" s="954" t="s">
        <v>11</v>
      </c>
      <c r="U6" s="954" t="s">
        <v>12</v>
      </c>
      <c r="V6" s="954" t="s">
        <v>13</v>
      </c>
      <c r="W6" s="954" t="s">
        <v>14</v>
      </c>
      <c r="X6" s="955" t="s">
        <v>15</v>
      </c>
      <c r="Y6" s="954" t="s">
        <v>16</v>
      </c>
      <c r="Z6" s="954" t="s">
        <v>17</v>
      </c>
      <c r="AA6" s="954" t="s">
        <v>18</v>
      </c>
      <c r="AB6" s="954" t="s">
        <v>19</v>
      </c>
      <c r="AC6" s="954" t="s">
        <v>20</v>
      </c>
      <c r="AD6" s="954" t="s">
        <v>21</v>
      </c>
      <c r="AE6" s="954" t="s">
        <v>22</v>
      </c>
      <c r="AF6" s="954" t="s">
        <v>23</v>
      </c>
      <c r="AG6" s="954" t="s">
        <v>24</v>
      </c>
      <c r="AH6" s="954" t="s">
        <v>25</v>
      </c>
      <c r="AI6" s="954" t="s">
        <v>26</v>
      </c>
      <c r="AJ6" s="954" t="s">
        <v>27</v>
      </c>
      <c r="AK6" s="954" t="s">
        <v>28</v>
      </c>
      <c r="AL6" s="954" t="s">
        <v>271</v>
      </c>
      <c r="AM6" s="954" t="s">
        <v>272</v>
      </c>
      <c r="AN6" s="954" t="s">
        <v>273</v>
      </c>
    </row>
    <row r="7" spans="1:40" ht="14.65" customHeight="1" x14ac:dyDescent="0.2">
      <c r="A7" s="950"/>
      <c r="B7" s="951"/>
      <c r="C7" s="17" t="s">
        <v>29</v>
      </c>
      <c r="D7" s="17" t="s">
        <v>30</v>
      </c>
      <c r="E7" s="17" t="s">
        <v>30</v>
      </c>
      <c r="F7" s="18" t="s">
        <v>31</v>
      </c>
      <c r="G7" s="17" t="s">
        <v>32</v>
      </c>
      <c r="H7" s="17" t="s">
        <v>32</v>
      </c>
      <c r="I7" s="17" t="s">
        <v>33</v>
      </c>
      <c r="J7" s="17" t="s">
        <v>33</v>
      </c>
      <c r="K7" s="17" t="s">
        <v>33</v>
      </c>
      <c r="L7" s="17"/>
      <c r="M7" s="18" t="s">
        <v>31</v>
      </c>
      <c r="N7" s="17" t="s">
        <v>33</v>
      </c>
      <c r="O7" s="952"/>
      <c r="P7" s="16" t="s">
        <v>34</v>
      </c>
      <c r="Q7" s="16" t="s">
        <v>35</v>
      </c>
      <c r="R7" s="952"/>
      <c r="S7" s="952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  <c r="AH7" s="954"/>
      <c r="AI7" s="954"/>
      <c r="AJ7" s="954"/>
      <c r="AK7" s="954"/>
      <c r="AL7" s="954"/>
      <c r="AM7" s="954"/>
      <c r="AN7" s="954"/>
    </row>
    <row r="8" spans="1:40" ht="21.6" customHeight="1" x14ac:dyDescent="0.2">
      <c r="A8" s="950"/>
      <c r="B8" s="19">
        <v>1</v>
      </c>
      <c r="C8" s="20">
        <v>4</v>
      </c>
      <c r="D8" s="20">
        <v>2</v>
      </c>
      <c r="E8" s="20">
        <v>3</v>
      </c>
      <c r="F8" s="20">
        <v>2</v>
      </c>
      <c r="G8" s="20">
        <v>3</v>
      </c>
      <c r="H8" s="20">
        <v>4</v>
      </c>
      <c r="I8" s="20">
        <v>3</v>
      </c>
      <c r="J8" s="20">
        <v>4</v>
      </c>
      <c r="K8" s="20">
        <v>5</v>
      </c>
      <c r="L8" s="20"/>
      <c r="M8" s="20">
        <v>2</v>
      </c>
      <c r="N8" s="20">
        <v>5</v>
      </c>
      <c r="O8" s="21">
        <v>2</v>
      </c>
      <c r="P8" s="21">
        <v>3</v>
      </c>
      <c r="Q8" s="21">
        <v>4</v>
      </c>
      <c r="R8" s="21">
        <v>3</v>
      </c>
      <c r="S8" s="21">
        <v>4</v>
      </c>
      <c r="T8" s="20">
        <v>3</v>
      </c>
      <c r="U8" s="20">
        <v>4</v>
      </c>
      <c r="V8" s="20">
        <v>4</v>
      </c>
      <c r="W8" s="20">
        <v>2</v>
      </c>
      <c r="X8" s="20">
        <v>3</v>
      </c>
      <c r="Y8" s="20">
        <v>4</v>
      </c>
      <c r="Z8" s="20">
        <v>6</v>
      </c>
      <c r="AA8" s="20">
        <v>7</v>
      </c>
      <c r="AB8" s="20">
        <v>3</v>
      </c>
      <c r="AC8" s="20">
        <v>3</v>
      </c>
      <c r="AD8" s="20">
        <v>3</v>
      </c>
      <c r="AE8" s="20">
        <v>2</v>
      </c>
      <c r="AF8" s="20">
        <v>3</v>
      </c>
      <c r="AG8" s="20">
        <v>4</v>
      </c>
      <c r="AH8" s="20">
        <v>3</v>
      </c>
      <c r="AI8" s="20"/>
      <c r="AJ8" s="20">
        <v>3</v>
      </c>
      <c r="AK8" s="20">
        <v>4</v>
      </c>
      <c r="AL8" s="20">
        <v>2</v>
      </c>
      <c r="AM8" s="20">
        <v>3</v>
      </c>
      <c r="AN8" s="20">
        <v>4</v>
      </c>
    </row>
    <row r="9" spans="1:40" s="28" customFormat="1" ht="20.25" customHeight="1" x14ac:dyDescent="0.2">
      <c r="A9" s="22"/>
      <c r="B9" s="23" t="s">
        <v>36</v>
      </c>
      <c r="C9" s="24" t="e">
        <f>SUM(C11+C73+C83)</f>
        <v>#REF!</v>
      </c>
      <c r="D9" s="25" t="e">
        <f>SUM(D11+D73+D83)</f>
        <v>#REF!</v>
      </c>
      <c r="E9" s="25" t="e">
        <f>SUM(E11+E73+E83)</f>
        <v>#REF!</v>
      </c>
      <c r="F9" s="26" t="e">
        <f t="shared" ref="F9:AJ9" si="0">SUM(F11+F73+F83)+F10</f>
        <v>#REF!</v>
      </c>
      <c r="G9" s="25" t="e">
        <f t="shared" si="0"/>
        <v>#REF!</v>
      </c>
      <c r="H9" s="25" t="e">
        <f t="shared" si="0"/>
        <v>#REF!</v>
      </c>
      <c r="I9" s="25" t="e">
        <f t="shared" si="0"/>
        <v>#REF!</v>
      </c>
      <c r="J9" s="25" t="e">
        <f t="shared" si="0"/>
        <v>#REF!</v>
      </c>
      <c r="K9" s="25" t="e">
        <f t="shared" si="0"/>
        <v>#REF!</v>
      </c>
      <c r="L9" s="25">
        <f t="shared" si="0"/>
        <v>0</v>
      </c>
      <c r="M9" s="26" t="e">
        <f t="shared" si="0"/>
        <v>#REF!</v>
      </c>
      <c r="N9" s="25" t="e">
        <f t="shared" si="0"/>
        <v>#REF!</v>
      </c>
      <c r="O9" s="27" t="e">
        <f t="shared" si="0"/>
        <v>#REF!</v>
      </c>
      <c r="P9" s="27" t="e">
        <f t="shared" si="0"/>
        <v>#REF!</v>
      </c>
      <c r="Q9" s="27" t="e">
        <f t="shared" si="0"/>
        <v>#REF!</v>
      </c>
      <c r="R9" s="27" t="e">
        <f t="shared" si="0"/>
        <v>#REF!</v>
      </c>
      <c r="S9" s="27" t="e">
        <f t="shared" si="0"/>
        <v>#REF!</v>
      </c>
      <c r="T9" s="27" t="e">
        <f t="shared" si="0"/>
        <v>#REF!</v>
      </c>
      <c r="U9" s="27" t="e">
        <f t="shared" si="0"/>
        <v>#REF!</v>
      </c>
      <c r="V9" s="27" t="e">
        <f t="shared" si="0"/>
        <v>#REF!</v>
      </c>
      <c r="W9" s="27" t="e">
        <f t="shared" si="0"/>
        <v>#REF!</v>
      </c>
      <c r="X9" s="27" t="e">
        <f t="shared" si="0"/>
        <v>#REF!</v>
      </c>
      <c r="Y9" s="27" t="e">
        <f t="shared" si="0"/>
        <v>#REF!</v>
      </c>
      <c r="Z9" s="25">
        <f t="shared" si="0"/>
        <v>0</v>
      </c>
      <c r="AA9" s="25">
        <f t="shared" si="0"/>
        <v>0</v>
      </c>
      <c r="AB9" s="27" t="e">
        <f t="shared" si="0"/>
        <v>#REF!</v>
      </c>
      <c r="AC9" s="27" t="e">
        <f t="shared" si="0"/>
        <v>#REF!</v>
      </c>
      <c r="AD9" s="27" t="e">
        <f t="shared" si="0"/>
        <v>#REF!</v>
      </c>
      <c r="AE9" s="27" t="e">
        <f t="shared" si="0"/>
        <v>#REF!</v>
      </c>
      <c r="AF9" s="27" t="e">
        <f t="shared" si="0"/>
        <v>#REF!</v>
      </c>
      <c r="AG9" s="27" t="e">
        <f t="shared" si="0"/>
        <v>#REF!</v>
      </c>
      <c r="AH9" s="27" t="e">
        <f t="shared" si="0"/>
        <v>#REF!</v>
      </c>
      <c r="AI9" s="27" t="e">
        <f t="shared" si="0"/>
        <v>#REF!</v>
      </c>
      <c r="AJ9" s="27" t="e">
        <f t="shared" si="0"/>
        <v>#REF!</v>
      </c>
      <c r="AK9" s="27" t="e">
        <f>SUM(AJ9-AE9)</f>
        <v>#REF!</v>
      </c>
      <c r="AL9" s="27">
        <f>SUM(AL11+AL73+AL83)+AL10</f>
        <v>15287396</v>
      </c>
      <c r="AM9" s="27">
        <f>SUM(AM11+AM73+AM83)+AM10</f>
        <v>14491650</v>
      </c>
      <c r="AN9" s="27">
        <f>SUM(AN11+AN73+AN83)+AN10</f>
        <v>10731600</v>
      </c>
    </row>
    <row r="10" spans="1:40" s="28" customFormat="1" ht="13.5" customHeight="1" x14ac:dyDescent="0.2">
      <c r="A10" s="22"/>
      <c r="B10" s="29"/>
      <c r="C10" s="24"/>
      <c r="D10" s="25"/>
      <c r="E10" s="25"/>
      <c r="F10" s="30"/>
      <c r="G10" s="25"/>
      <c r="H10" s="25"/>
      <c r="I10" s="25"/>
      <c r="J10" s="25"/>
      <c r="K10" s="25"/>
      <c r="L10" s="25"/>
      <c r="M10" s="31"/>
      <c r="N10" s="32"/>
      <c r="O10" s="33"/>
      <c r="P10" s="34"/>
      <c r="Q10" s="35"/>
      <c r="R10" s="36"/>
      <c r="S10" s="37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</row>
    <row r="11" spans="1:40" s="48" customFormat="1" ht="13.5" customHeight="1" x14ac:dyDescent="0.2">
      <c r="A11" s="39">
        <v>6</v>
      </c>
      <c r="B11" s="40" t="s">
        <v>37</v>
      </c>
      <c r="C11" s="41" t="e">
        <f t="shared" ref="C11:J11" si="1">SUM(C12+C31+C43+C51)</f>
        <v>#REF!</v>
      </c>
      <c r="D11" s="42" t="e">
        <f t="shared" si="1"/>
        <v>#REF!</v>
      </c>
      <c r="E11" s="42" t="e">
        <f t="shared" si="1"/>
        <v>#REF!</v>
      </c>
      <c r="F11" s="43" t="e">
        <f t="shared" si="1"/>
        <v>#REF!</v>
      </c>
      <c r="G11" s="42" t="e">
        <f t="shared" si="1"/>
        <v>#REF!</v>
      </c>
      <c r="H11" s="42" t="e">
        <f t="shared" si="1"/>
        <v>#REF!</v>
      </c>
      <c r="I11" s="42" t="e">
        <f t="shared" si="1"/>
        <v>#REF!</v>
      </c>
      <c r="J11" s="42" t="e">
        <f t="shared" si="1"/>
        <v>#REF!</v>
      </c>
      <c r="K11" s="44" t="e">
        <f t="shared" ref="K11:K21" si="2">+J11-I11</f>
        <v>#REF!</v>
      </c>
      <c r="L11" s="42"/>
      <c r="M11" s="43">
        <f>SUM(M12+M31+M43+M51)</f>
        <v>6191007</v>
      </c>
      <c r="N11" s="44">
        <f t="shared" ref="N11:N21" si="3">+M11-L11</f>
        <v>6191007</v>
      </c>
      <c r="O11" s="45">
        <f t="shared" ref="O11:AJ11" si="4">SUM(O12+O31+O43+O51)</f>
        <v>17422603</v>
      </c>
      <c r="P11" s="45">
        <f t="shared" si="4"/>
        <v>6738303</v>
      </c>
      <c r="Q11" s="45">
        <f t="shared" si="4"/>
        <v>6877632</v>
      </c>
      <c r="R11" s="45">
        <f t="shared" si="4"/>
        <v>8711300</v>
      </c>
      <c r="S11" s="45">
        <f t="shared" si="4"/>
        <v>3329533.5100000007</v>
      </c>
      <c r="T11" s="45">
        <f t="shared" si="4"/>
        <v>7075200</v>
      </c>
      <c r="U11" s="45">
        <f t="shared" si="4"/>
        <v>5495171</v>
      </c>
      <c r="V11" s="45">
        <f t="shared" si="4"/>
        <v>6407732</v>
      </c>
      <c r="W11" s="45" t="e">
        <f t="shared" si="4"/>
        <v>#REF!</v>
      </c>
      <c r="X11" s="45" t="e">
        <f t="shared" si="4"/>
        <v>#REF!</v>
      </c>
      <c r="Y11" s="45" t="e">
        <f t="shared" si="4"/>
        <v>#REF!</v>
      </c>
      <c r="Z11" s="42">
        <f t="shared" si="4"/>
        <v>0</v>
      </c>
      <c r="AA11" s="42">
        <f t="shared" si="4"/>
        <v>0</v>
      </c>
      <c r="AB11" s="45" t="e">
        <f t="shared" si="4"/>
        <v>#REF!</v>
      </c>
      <c r="AC11" s="45" t="e">
        <f t="shared" si="4"/>
        <v>#REF!</v>
      </c>
      <c r="AD11" s="45" t="e">
        <f t="shared" si="4"/>
        <v>#REF!</v>
      </c>
      <c r="AE11" s="45" t="e">
        <f t="shared" si="4"/>
        <v>#REF!</v>
      </c>
      <c r="AF11" s="45" t="e">
        <f t="shared" si="4"/>
        <v>#REF!</v>
      </c>
      <c r="AG11" s="45" t="e">
        <f t="shared" si="4"/>
        <v>#REF!</v>
      </c>
      <c r="AH11" s="45" t="e">
        <f t="shared" si="4"/>
        <v>#REF!</v>
      </c>
      <c r="AI11" s="46" t="e">
        <f t="shared" si="4"/>
        <v>#REF!</v>
      </c>
      <c r="AJ11" s="46" t="e">
        <f t="shared" si="4"/>
        <v>#REF!</v>
      </c>
      <c r="AK11" s="47" t="e">
        <f t="shared" ref="AK11:AK36" si="5">SUM(AJ11-AE11)</f>
        <v>#REF!</v>
      </c>
      <c r="AL11" s="46">
        <f>SUM(AL12+AL31+AL43+AL51+AL70)</f>
        <v>14573500</v>
      </c>
      <c r="AM11" s="46">
        <f>SUM(AM12+AM31+AM43+AM51+AM70)</f>
        <v>14360650</v>
      </c>
      <c r="AN11" s="46">
        <f>SUM(AN12+AN31+AN43+AN51+AN70)</f>
        <v>10600600</v>
      </c>
    </row>
    <row r="12" spans="1:40" s="48" customFormat="1" ht="13.5" customHeight="1" x14ac:dyDescent="0.2">
      <c r="A12" s="49">
        <v>61</v>
      </c>
      <c r="B12" s="50" t="s">
        <v>38</v>
      </c>
      <c r="C12" s="51" t="e">
        <f>SUM(C23+#REF!+C27+C30)</f>
        <v>#REF!</v>
      </c>
      <c r="D12" s="51" t="e">
        <f>SUM(D23+#REF!+D27+D30)</f>
        <v>#REF!</v>
      </c>
      <c r="E12" s="51" t="e">
        <f>SUM(E23+#REF!+E27+E30)</f>
        <v>#REF!</v>
      </c>
      <c r="F12" s="52">
        <f>SUM(F23+F27+F30)</f>
        <v>4950500</v>
      </c>
      <c r="G12" s="51">
        <f>SUM(G23+G27+G30)</f>
        <v>2063500</v>
      </c>
      <c r="H12" s="51">
        <f>SUM(H23+H27+H30)</f>
        <v>2293737.85</v>
      </c>
      <c r="I12" s="51">
        <f>SUM(I23+I27+I30)</f>
        <v>2765090</v>
      </c>
      <c r="J12" s="51">
        <f>SUM(J23+J27+J30)</f>
        <v>3265774.17</v>
      </c>
      <c r="K12" s="53">
        <f t="shared" si="2"/>
        <v>500684.16999999993</v>
      </c>
      <c r="L12" s="51"/>
      <c r="M12" s="52">
        <f>SUM(M23+M27+M30)</f>
        <v>5436904</v>
      </c>
      <c r="N12" s="53">
        <f t="shared" si="3"/>
        <v>5436904</v>
      </c>
      <c r="O12" s="54">
        <f t="shared" ref="O12:AJ12" si="6">SUM(O23+O27+O30)</f>
        <v>5860000</v>
      </c>
      <c r="P12" s="54">
        <f t="shared" si="6"/>
        <v>5890200</v>
      </c>
      <c r="Q12" s="54">
        <f t="shared" si="6"/>
        <v>6023754</v>
      </c>
      <c r="R12" s="54">
        <f t="shared" si="6"/>
        <v>2930000</v>
      </c>
      <c r="S12" s="54">
        <f t="shared" si="6"/>
        <v>2700372.0600000005</v>
      </c>
      <c r="T12" s="54">
        <f t="shared" si="6"/>
        <v>5372000</v>
      </c>
      <c r="U12" s="54">
        <f t="shared" si="6"/>
        <v>4518456</v>
      </c>
      <c r="V12" s="54">
        <f t="shared" si="6"/>
        <v>5337105</v>
      </c>
      <c r="W12" s="54">
        <f t="shared" si="6"/>
        <v>5420000</v>
      </c>
      <c r="X12" s="54">
        <f t="shared" si="6"/>
        <v>5785000</v>
      </c>
      <c r="Y12" s="54">
        <f t="shared" si="6"/>
        <v>5785000</v>
      </c>
      <c r="Z12" s="55">
        <f t="shared" si="6"/>
        <v>0</v>
      </c>
      <c r="AA12" s="55">
        <f t="shared" si="6"/>
        <v>0</v>
      </c>
      <c r="AB12" s="54">
        <f t="shared" si="6"/>
        <v>2710000</v>
      </c>
      <c r="AC12" s="54">
        <f t="shared" si="6"/>
        <v>4449786.22</v>
      </c>
      <c r="AD12" s="54">
        <f t="shared" si="6"/>
        <v>4803075</v>
      </c>
      <c r="AE12" s="54">
        <f t="shared" si="6"/>
        <v>5010000</v>
      </c>
      <c r="AF12" s="54">
        <f t="shared" si="6"/>
        <v>5330000</v>
      </c>
      <c r="AG12" s="54">
        <f t="shared" si="6"/>
        <v>5505000</v>
      </c>
      <c r="AH12" s="54">
        <f t="shared" si="6"/>
        <v>2505000</v>
      </c>
      <c r="AI12" s="54">
        <f t="shared" si="6"/>
        <v>3840333.1499999994</v>
      </c>
      <c r="AJ12" s="54">
        <f t="shared" si="6"/>
        <v>4190440</v>
      </c>
      <c r="AK12" s="47">
        <f t="shared" si="5"/>
        <v>-819560</v>
      </c>
      <c r="AL12" s="54">
        <f>SUM(AL23+AL27+AL30)</f>
        <v>2125000</v>
      </c>
      <c r="AM12" s="54">
        <f>SUM(AM23+AM27+AM30)</f>
        <v>2857000</v>
      </c>
      <c r="AN12" s="54">
        <f>SUM(AN23+AN27+AN30)</f>
        <v>2857000</v>
      </c>
    </row>
    <row r="13" spans="1:40" s="63" customFormat="1" ht="13.5" customHeight="1" x14ac:dyDescent="0.2">
      <c r="A13" s="56">
        <v>61111</v>
      </c>
      <c r="B13" s="57" t="s">
        <v>39</v>
      </c>
      <c r="C13" s="58">
        <v>2850000</v>
      </c>
      <c r="D13" s="58">
        <v>3010000</v>
      </c>
      <c r="E13" s="58">
        <v>3300000</v>
      </c>
      <c r="F13" s="59">
        <v>4200000</v>
      </c>
      <c r="G13" s="58">
        <v>1732500</v>
      </c>
      <c r="H13" s="58">
        <v>1949241.93</v>
      </c>
      <c r="I13" s="58">
        <v>2321550</v>
      </c>
      <c r="J13" s="58">
        <v>2815071.01</v>
      </c>
      <c r="K13" s="58">
        <f t="shared" si="2"/>
        <v>493521.00999999978</v>
      </c>
      <c r="L13" s="58"/>
      <c r="M13" s="59">
        <v>4800000</v>
      </c>
      <c r="N13" s="58">
        <f t="shared" si="3"/>
        <v>4800000</v>
      </c>
      <c r="O13" s="60">
        <v>4900000</v>
      </c>
      <c r="P13" s="61">
        <v>4896000</v>
      </c>
      <c r="Q13" s="62">
        <f t="shared" ref="Q13:Q21" si="7">+P13*1.02</f>
        <v>4993920</v>
      </c>
      <c r="R13" s="60">
        <f t="shared" ref="R13:R21" si="8">+O13/2</f>
        <v>2450000</v>
      </c>
      <c r="S13" s="58">
        <v>2372634.23</v>
      </c>
      <c r="T13" s="58">
        <v>4745000</v>
      </c>
      <c r="U13" s="58">
        <v>3890000</v>
      </c>
      <c r="V13" s="58">
        <v>4600000</v>
      </c>
      <c r="W13" s="58">
        <v>4500000</v>
      </c>
      <c r="X13" s="60">
        <v>4900000</v>
      </c>
      <c r="Y13" s="60">
        <v>4900000</v>
      </c>
      <c r="Z13" s="58"/>
      <c r="AA13" s="58"/>
      <c r="AB13" s="58">
        <f t="shared" ref="AB13:AB21" si="9">W13/2</f>
        <v>2250000</v>
      </c>
      <c r="AC13" s="58">
        <v>3838133.14</v>
      </c>
      <c r="AD13" s="58">
        <v>4100000</v>
      </c>
      <c r="AE13" s="58">
        <v>4100000</v>
      </c>
      <c r="AF13" s="58">
        <v>4333000</v>
      </c>
      <c r="AG13" s="58">
        <v>4450000</v>
      </c>
      <c r="AH13" s="58">
        <f t="shared" ref="AH13:AH21" si="10">AE13/2</f>
        <v>2050000</v>
      </c>
      <c r="AI13" s="58">
        <v>3346087.73</v>
      </c>
      <c r="AJ13" s="58">
        <v>3600000</v>
      </c>
      <c r="AK13" s="58">
        <f t="shared" si="5"/>
        <v>-500000</v>
      </c>
      <c r="AL13" s="58">
        <v>2400000</v>
      </c>
      <c r="AM13" s="58">
        <v>2400000</v>
      </c>
      <c r="AN13" s="58">
        <v>2400000</v>
      </c>
    </row>
    <row r="14" spans="1:40" s="63" customFormat="1" ht="13.5" customHeight="1" x14ac:dyDescent="0.2">
      <c r="A14" s="64">
        <v>61121</v>
      </c>
      <c r="B14" s="65" t="s">
        <v>40</v>
      </c>
      <c r="C14" s="66">
        <v>230000</v>
      </c>
      <c r="D14" s="66">
        <v>250000</v>
      </c>
      <c r="E14" s="66">
        <v>220000</v>
      </c>
      <c r="F14" s="67">
        <v>294000</v>
      </c>
      <c r="G14" s="66">
        <v>115000</v>
      </c>
      <c r="H14" s="66">
        <v>144319.01</v>
      </c>
      <c r="I14" s="66">
        <v>154100</v>
      </c>
      <c r="J14" s="66">
        <v>177159.36</v>
      </c>
      <c r="K14" s="66">
        <f t="shared" si="2"/>
        <v>23059.359999999986</v>
      </c>
      <c r="L14" s="66"/>
      <c r="M14" s="67">
        <v>294000</v>
      </c>
      <c r="N14" s="66">
        <f t="shared" si="3"/>
        <v>294000</v>
      </c>
      <c r="O14" s="68">
        <f>+M14</f>
        <v>294000</v>
      </c>
      <c r="P14" s="69">
        <f>+O14*1.02</f>
        <v>299880</v>
      </c>
      <c r="Q14" s="70">
        <f t="shared" si="7"/>
        <v>305877.59999999998</v>
      </c>
      <c r="R14" s="68">
        <f t="shared" si="8"/>
        <v>147000</v>
      </c>
      <c r="S14" s="66">
        <v>163091.64000000001</v>
      </c>
      <c r="T14" s="66">
        <v>326000</v>
      </c>
      <c r="U14" s="66">
        <v>270000</v>
      </c>
      <c r="V14" s="66">
        <v>326000</v>
      </c>
      <c r="W14" s="66">
        <v>320000</v>
      </c>
      <c r="X14" s="68">
        <v>294000</v>
      </c>
      <c r="Y14" s="68">
        <v>294000</v>
      </c>
      <c r="Z14" s="66"/>
      <c r="AA14" s="66"/>
      <c r="AB14" s="66">
        <f t="shared" si="9"/>
        <v>160000</v>
      </c>
      <c r="AC14" s="66">
        <v>218271.91</v>
      </c>
      <c r="AD14" s="66">
        <v>250000</v>
      </c>
      <c r="AE14" s="66">
        <v>250000</v>
      </c>
      <c r="AF14" s="66">
        <v>270000</v>
      </c>
      <c r="AG14" s="66">
        <v>280000</v>
      </c>
      <c r="AH14" s="66">
        <f t="shared" si="10"/>
        <v>125000</v>
      </c>
      <c r="AI14" s="66">
        <v>229090.03</v>
      </c>
      <c r="AJ14" s="66">
        <v>250000</v>
      </c>
      <c r="AK14" s="58">
        <f t="shared" si="5"/>
        <v>0</v>
      </c>
      <c r="AL14" s="66">
        <v>120000</v>
      </c>
      <c r="AM14" s="66">
        <v>120000</v>
      </c>
      <c r="AN14" s="66">
        <v>120000</v>
      </c>
    </row>
    <row r="15" spans="1:40" s="63" customFormat="1" ht="13.5" customHeight="1" x14ac:dyDescent="0.2">
      <c r="A15" s="64">
        <v>61122</v>
      </c>
      <c r="B15" s="65" t="s">
        <v>41</v>
      </c>
      <c r="C15" s="66">
        <v>90000</v>
      </c>
      <c r="D15" s="66">
        <v>90000</v>
      </c>
      <c r="E15" s="66">
        <v>50000</v>
      </c>
      <c r="F15" s="67">
        <v>42000</v>
      </c>
      <c r="G15" s="66">
        <v>27500</v>
      </c>
      <c r="H15" s="66">
        <v>14809.42</v>
      </c>
      <c r="I15" s="66">
        <v>36850</v>
      </c>
      <c r="J15" s="66">
        <v>16693.47</v>
      </c>
      <c r="K15" s="66">
        <f t="shared" si="2"/>
        <v>-20156.53</v>
      </c>
      <c r="L15" s="66"/>
      <c r="M15" s="67">
        <v>42000</v>
      </c>
      <c r="N15" s="66">
        <f t="shared" si="3"/>
        <v>42000</v>
      </c>
      <c r="O15" s="68">
        <f>+M15</f>
        <v>42000</v>
      </c>
      <c r="P15" s="69">
        <f>+O15*1.02</f>
        <v>42840</v>
      </c>
      <c r="Q15" s="70">
        <f t="shared" si="7"/>
        <v>43696.800000000003</v>
      </c>
      <c r="R15" s="68">
        <f t="shared" si="8"/>
        <v>21000</v>
      </c>
      <c r="S15" s="66">
        <v>13474.22</v>
      </c>
      <c r="T15" s="66">
        <v>27000</v>
      </c>
      <c r="U15" s="66">
        <v>23000</v>
      </c>
      <c r="V15" s="66">
        <v>27000</v>
      </c>
      <c r="W15" s="66">
        <v>25000</v>
      </c>
      <c r="X15" s="68">
        <v>42000</v>
      </c>
      <c r="Y15" s="68">
        <v>42000</v>
      </c>
      <c r="Z15" s="66"/>
      <c r="AA15" s="66"/>
      <c r="AB15" s="66">
        <f t="shared" si="9"/>
        <v>12500</v>
      </c>
      <c r="AC15" s="66">
        <v>61152.88</v>
      </c>
      <c r="AD15" s="66">
        <v>80000</v>
      </c>
      <c r="AE15" s="66">
        <v>80000</v>
      </c>
      <c r="AF15" s="66">
        <v>100000</v>
      </c>
      <c r="AG15" s="66">
        <v>110000</v>
      </c>
      <c r="AH15" s="66">
        <f t="shared" si="10"/>
        <v>40000</v>
      </c>
      <c r="AI15" s="66">
        <v>19322.68</v>
      </c>
      <c r="AJ15" s="66">
        <v>22000</v>
      </c>
      <c r="AK15" s="58">
        <f t="shared" si="5"/>
        <v>-58000</v>
      </c>
      <c r="AL15" s="66">
        <v>10000</v>
      </c>
      <c r="AM15" s="66">
        <v>10000</v>
      </c>
      <c r="AN15" s="66">
        <v>10000</v>
      </c>
    </row>
    <row r="16" spans="1:40" s="63" customFormat="1" ht="13.5" customHeight="1" x14ac:dyDescent="0.2">
      <c r="A16" s="64">
        <v>61131</v>
      </c>
      <c r="B16" s="65" t="s">
        <v>42</v>
      </c>
      <c r="C16" s="66">
        <v>15000</v>
      </c>
      <c r="D16" s="66">
        <v>20000</v>
      </c>
      <c r="E16" s="66">
        <v>20000</v>
      </c>
      <c r="F16" s="67">
        <v>52500</v>
      </c>
      <c r="G16" s="66">
        <v>10500</v>
      </c>
      <c r="H16" s="66">
        <v>38257.919999999998</v>
      </c>
      <c r="I16" s="66">
        <v>14070</v>
      </c>
      <c r="J16" s="66">
        <v>40766.6</v>
      </c>
      <c r="K16" s="66">
        <f t="shared" si="2"/>
        <v>26696.6</v>
      </c>
      <c r="L16" s="66"/>
      <c r="M16" s="67">
        <v>23000</v>
      </c>
      <c r="N16" s="66">
        <f t="shared" si="3"/>
        <v>23000</v>
      </c>
      <c r="O16" s="68">
        <f>+M16</f>
        <v>23000</v>
      </c>
      <c r="P16" s="69">
        <f>+O16*1.02</f>
        <v>23460</v>
      </c>
      <c r="Q16" s="70">
        <f t="shared" si="7"/>
        <v>23929.200000000001</v>
      </c>
      <c r="R16" s="68">
        <f t="shared" si="8"/>
        <v>11500</v>
      </c>
      <c r="S16" s="66">
        <v>12782.04</v>
      </c>
      <c r="T16" s="66">
        <v>26000</v>
      </c>
      <c r="U16" s="66">
        <v>18900</v>
      </c>
      <c r="V16" s="66">
        <v>26000</v>
      </c>
      <c r="W16" s="66">
        <v>24000</v>
      </c>
      <c r="X16" s="68">
        <v>23000</v>
      </c>
      <c r="Y16" s="68">
        <v>23000</v>
      </c>
      <c r="Z16" s="66"/>
      <c r="AA16" s="66"/>
      <c r="AB16" s="66">
        <f t="shared" si="9"/>
        <v>12000</v>
      </c>
      <c r="AC16" s="66">
        <v>19533.419999999998</v>
      </c>
      <c r="AD16" s="66">
        <v>24000</v>
      </c>
      <c r="AE16" s="66">
        <v>24000</v>
      </c>
      <c r="AF16" s="66">
        <v>30000</v>
      </c>
      <c r="AG16" s="66">
        <v>35000</v>
      </c>
      <c r="AH16" s="66">
        <f t="shared" si="10"/>
        <v>12000</v>
      </c>
      <c r="AI16" s="66">
        <v>21650.32</v>
      </c>
      <c r="AJ16" s="66">
        <v>24000</v>
      </c>
      <c r="AK16" s="58">
        <f t="shared" si="5"/>
        <v>0</v>
      </c>
      <c r="AL16" s="66">
        <v>60000</v>
      </c>
      <c r="AM16" s="66">
        <v>60000</v>
      </c>
      <c r="AN16" s="66">
        <v>60000</v>
      </c>
    </row>
    <row r="17" spans="1:42" s="63" customFormat="1" ht="13.5" customHeight="1" x14ac:dyDescent="0.2">
      <c r="A17" s="64">
        <v>61134</v>
      </c>
      <c r="B17" s="65" t="s">
        <v>245</v>
      </c>
      <c r="C17" s="66"/>
      <c r="D17" s="66"/>
      <c r="E17" s="71"/>
      <c r="F17" s="67"/>
      <c r="G17" s="66"/>
      <c r="H17" s="66"/>
      <c r="I17" s="66"/>
      <c r="J17" s="66"/>
      <c r="K17" s="66"/>
      <c r="L17" s="66"/>
      <c r="M17" s="67"/>
      <c r="N17" s="66"/>
      <c r="O17" s="68"/>
      <c r="P17" s="69"/>
      <c r="Q17" s="70"/>
      <c r="R17" s="68"/>
      <c r="S17" s="66"/>
      <c r="T17" s="66"/>
      <c r="U17" s="66"/>
      <c r="V17" s="66"/>
      <c r="W17" s="66"/>
      <c r="X17" s="68"/>
      <c r="Y17" s="68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58"/>
      <c r="AL17" s="66">
        <v>10000</v>
      </c>
      <c r="AM17" s="66">
        <v>10000</v>
      </c>
      <c r="AN17" s="66">
        <v>10000</v>
      </c>
    </row>
    <row r="18" spans="1:42" s="63" customFormat="1" ht="13.5" customHeight="1" x14ac:dyDescent="0.2">
      <c r="A18" s="64">
        <v>61141</v>
      </c>
      <c r="B18" s="65" t="s">
        <v>43</v>
      </c>
      <c r="C18" s="66">
        <v>40000</v>
      </c>
      <c r="D18" s="66">
        <v>30000</v>
      </c>
      <c r="E18" s="71">
        <v>30000</v>
      </c>
      <c r="F18" s="67">
        <v>32000</v>
      </c>
      <c r="G18" s="66">
        <v>15000</v>
      </c>
      <c r="H18" s="66">
        <v>0</v>
      </c>
      <c r="I18" s="66">
        <v>20100</v>
      </c>
      <c r="J18" s="66">
        <v>0</v>
      </c>
      <c r="K18" s="66">
        <f t="shared" si="2"/>
        <v>-20100</v>
      </c>
      <c r="L18" s="66"/>
      <c r="M18" s="67">
        <v>1000</v>
      </c>
      <c r="N18" s="66">
        <f t="shared" si="3"/>
        <v>1000</v>
      </c>
      <c r="O18" s="68">
        <v>1000</v>
      </c>
      <c r="P18" s="69">
        <f>+O18*1.02</f>
        <v>1020</v>
      </c>
      <c r="Q18" s="70">
        <f t="shared" si="7"/>
        <v>1040.4000000000001</v>
      </c>
      <c r="R18" s="68">
        <f t="shared" si="8"/>
        <v>500</v>
      </c>
      <c r="S18" s="66">
        <v>0</v>
      </c>
      <c r="T18" s="66">
        <v>1000</v>
      </c>
      <c r="U18" s="66">
        <v>0</v>
      </c>
      <c r="V18" s="66">
        <v>1000</v>
      </c>
      <c r="W18" s="66">
        <v>1000</v>
      </c>
      <c r="X18" s="68">
        <v>1000</v>
      </c>
      <c r="Y18" s="68">
        <v>1000</v>
      </c>
      <c r="Z18" s="66"/>
      <c r="AA18" s="66"/>
      <c r="AB18" s="66">
        <f t="shared" si="9"/>
        <v>500</v>
      </c>
      <c r="AC18" s="66">
        <v>0</v>
      </c>
      <c r="AD18" s="66">
        <v>0</v>
      </c>
      <c r="AE18" s="66">
        <v>1000</v>
      </c>
      <c r="AF18" s="66">
        <v>2000</v>
      </c>
      <c r="AG18" s="66">
        <v>2000</v>
      </c>
      <c r="AH18" s="66">
        <f t="shared" si="10"/>
        <v>500</v>
      </c>
      <c r="AI18" s="66">
        <v>228.59</v>
      </c>
      <c r="AJ18" s="66">
        <v>1000</v>
      </c>
      <c r="AK18" s="58">
        <f t="shared" si="5"/>
        <v>0</v>
      </c>
      <c r="AL18" s="66">
        <v>2000</v>
      </c>
      <c r="AM18" s="66">
        <v>2000</v>
      </c>
      <c r="AN18" s="66">
        <v>2000</v>
      </c>
    </row>
    <row r="19" spans="1:42" s="63" customFormat="1" ht="13.5" customHeight="1" x14ac:dyDescent="0.2">
      <c r="A19" s="295">
        <v>61143</v>
      </c>
      <c r="B19" s="296" t="s">
        <v>229</v>
      </c>
      <c r="C19" s="297"/>
      <c r="D19" s="297"/>
      <c r="E19" s="298"/>
      <c r="F19" s="299"/>
      <c r="G19" s="297"/>
      <c r="H19" s="297"/>
      <c r="I19" s="297"/>
      <c r="J19" s="297"/>
      <c r="K19" s="297"/>
      <c r="L19" s="297"/>
      <c r="M19" s="299"/>
      <c r="N19" s="297"/>
      <c r="O19" s="300"/>
      <c r="P19" s="301"/>
      <c r="Q19" s="302"/>
      <c r="R19" s="300"/>
      <c r="S19" s="297"/>
      <c r="T19" s="297"/>
      <c r="U19" s="297"/>
      <c r="V19" s="297"/>
      <c r="W19" s="297"/>
      <c r="X19" s="300"/>
      <c r="Y19" s="300"/>
      <c r="Z19" s="297"/>
      <c r="AA19" s="297"/>
      <c r="AB19" s="297"/>
      <c r="AC19" s="297"/>
      <c r="AD19" s="297"/>
      <c r="AE19" s="297"/>
      <c r="AF19" s="297"/>
      <c r="AG19" s="297"/>
      <c r="AH19" s="297"/>
      <c r="AI19" s="297"/>
      <c r="AJ19" s="297"/>
      <c r="AK19" s="91"/>
      <c r="AL19" s="297">
        <v>8000</v>
      </c>
      <c r="AM19" s="297">
        <v>8000</v>
      </c>
      <c r="AN19" s="297">
        <v>8000</v>
      </c>
      <c r="AP19" s="341"/>
    </row>
    <row r="20" spans="1:42" s="63" customFormat="1" ht="13.5" customHeight="1" x14ac:dyDescent="0.2">
      <c r="A20" s="295">
        <v>61145</v>
      </c>
      <c r="B20" s="296" t="s">
        <v>246</v>
      </c>
      <c r="C20" s="297"/>
      <c r="D20" s="297"/>
      <c r="E20" s="298"/>
      <c r="F20" s="299"/>
      <c r="G20" s="297"/>
      <c r="H20" s="297"/>
      <c r="I20" s="297"/>
      <c r="J20" s="297"/>
      <c r="K20" s="297"/>
      <c r="L20" s="297"/>
      <c r="M20" s="299"/>
      <c r="N20" s="297"/>
      <c r="O20" s="300"/>
      <c r="P20" s="301"/>
      <c r="Q20" s="302"/>
      <c r="R20" s="300"/>
      <c r="S20" s="297"/>
      <c r="T20" s="297"/>
      <c r="U20" s="297"/>
      <c r="V20" s="297"/>
      <c r="W20" s="297"/>
      <c r="X20" s="300"/>
      <c r="Y20" s="300"/>
      <c r="Z20" s="297"/>
      <c r="AA20" s="297"/>
      <c r="AB20" s="297"/>
      <c r="AC20" s="297"/>
      <c r="AD20" s="297"/>
      <c r="AE20" s="297"/>
      <c r="AF20" s="297"/>
      <c r="AG20" s="297"/>
      <c r="AH20" s="297"/>
      <c r="AI20" s="297"/>
      <c r="AJ20" s="297"/>
      <c r="AK20" s="91"/>
      <c r="AL20" s="297">
        <v>10000</v>
      </c>
      <c r="AM20" s="297">
        <v>10000</v>
      </c>
      <c r="AN20" s="297">
        <v>10000</v>
      </c>
    </row>
    <row r="21" spans="1:42" s="63" customFormat="1" ht="13.5" customHeight="1" x14ac:dyDescent="0.2">
      <c r="A21" s="64">
        <v>61151</v>
      </c>
      <c r="B21" s="65" t="s">
        <v>241</v>
      </c>
      <c r="C21" s="66">
        <v>80000</v>
      </c>
      <c r="D21" s="66">
        <v>80000</v>
      </c>
      <c r="E21" s="66">
        <v>120000</v>
      </c>
      <c r="F21" s="67">
        <v>137000</v>
      </c>
      <c r="G21" s="66">
        <v>63000</v>
      </c>
      <c r="H21" s="66">
        <v>87625.95</v>
      </c>
      <c r="I21" s="66">
        <v>84420</v>
      </c>
      <c r="J21" s="66">
        <v>117527.88</v>
      </c>
      <c r="K21" s="66">
        <f t="shared" si="2"/>
        <v>33107.880000000005</v>
      </c>
      <c r="L21" s="66"/>
      <c r="M21" s="67">
        <v>75000</v>
      </c>
      <c r="N21" s="66">
        <f t="shared" si="3"/>
        <v>75000</v>
      </c>
      <c r="O21" s="68">
        <v>100000</v>
      </c>
      <c r="P21" s="69">
        <f>+O21*1.02</f>
        <v>102000</v>
      </c>
      <c r="Q21" s="70">
        <f t="shared" si="7"/>
        <v>104040</v>
      </c>
      <c r="R21" s="68">
        <f t="shared" si="8"/>
        <v>50000</v>
      </c>
      <c r="S21" s="66">
        <v>67664.240000000005</v>
      </c>
      <c r="T21" s="66">
        <v>100000</v>
      </c>
      <c r="U21" s="66">
        <v>165000</v>
      </c>
      <c r="V21" s="66">
        <v>180000</v>
      </c>
      <c r="W21" s="66">
        <v>150000</v>
      </c>
      <c r="X21" s="68">
        <v>100000</v>
      </c>
      <c r="Y21" s="68">
        <v>100000</v>
      </c>
      <c r="Z21" s="66"/>
      <c r="AA21" s="66"/>
      <c r="AB21" s="66">
        <f t="shared" si="9"/>
        <v>75000</v>
      </c>
      <c r="AC21" s="66">
        <v>164491.53</v>
      </c>
      <c r="AD21" s="66">
        <v>180000</v>
      </c>
      <c r="AE21" s="66">
        <v>180000</v>
      </c>
      <c r="AF21" s="66">
        <v>200000</v>
      </c>
      <c r="AG21" s="66">
        <v>220000</v>
      </c>
      <c r="AH21" s="66">
        <f t="shared" si="10"/>
        <v>90000</v>
      </c>
      <c r="AI21" s="66">
        <v>100295.77</v>
      </c>
      <c r="AJ21" s="66">
        <v>130000</v>
      </c>
      <c r="AK21" s="66">
        <f t="shared" si="5"/>
        <v>-50000</v>
      </c>
      <c r="AL21" s="407">
        <v>146000</v>
      </c>
      <c r="AM21" s="407">
        <v>146000</v>
      </c>
      <c r="AN21" s="407">
        <v>146000</v>
      </c>
    </row>
    <row r="22" spans="1:42" s="63" customFormat="1" ht="13.5" customHeight="1" x14ac:dyDescent="0.2">
      <c r="A22" s="95">
        <v>61171</v>
      </c>
      <c r="B22" s="319" t="s">
        <v>242</v>
      </c>
      <c r="C22" s="97"/>
      <c r="D22" s="97"/>
      <c r="E22" s="97"/>
      <c r="F22" s="98"/>
      <c r="G22" s="97"/>
      <c r="H22" s="97"/>
      <c r="I22" s="97"/>
      <c r="J22" s="97"/>
      <c r="K22" s="97"/>
      <c r="L22" s="97"/>
      <c r="M22" s="98"/>
      <c r="N22" s="97"/>
      <c r="O22" s="320"/>
      <c r="P22" s="100"/>
      <c r="Q22" s="101"/>
      <c r="R22" s="102"/>
      <c r="S22" s="97"/>
      <c r="T22" s="97"/>
      <c r="U22" s="97"/>
      <c r="V22" s="97"/>
      <c r="W22" s="97"/>
      <c r="X22" s="320"/>
      <c r="Y22" s="320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408">
        <v>932000</v>
      </c>
      <c r="AM22" s="408">
        <v>200000</v>
      </c>
      <c r="AN22" s="408">
        <v>200000</v>
      </c>
    </row>
    <row r="23" spans="1:42" ht="13.5" customHeight="1" x14ac:dyDescent="0.2">
      <c r="A23" s="74">
        <v>611</v>
      </c>
      <c r="B23" s="75" t="s">
        <v>44</v>
      </c>
      <c r="C23" s="76">
        <f t="shared" ref="C23:K23" si="11">SUM(C13:C21)</f>
        <v>3305000</v>
      </c>
      <c r="D23" s="76">
        <f t="shared" si="11"/>
        <v>3480000</v>
      </c>
      <c r="E23" s="76">
        <f t="shared" si="11"/>
        <v>3740000</v>
      </c>
      <c r="F23" s="77">
        <f t="shared" si="11"/>
        <v>4757500</v>
      </c>
      <c r="G23" s="76">
        <f t="shared" si="11"/>
        <v>1963500</v>
      </c>
      <c r="H23" s="76">
        <f t="shared" si="11"/>
        <v>2234254.23</v>
      </c>
      <c r="I23" s="76">
        <f t="shared" si="11"/>
        <v>2631090</v>
      </c>
      <c r="J23" s="76">
        <f t="shared" si="11"/>
        <v>3167218.32</v>
      </c>
      <c r="K23" s="76">
        <f t="shared" si="11"/>
        <v>536128.31999999972</v>
      </c>
      <c r="L23" s="76"/>
      <c r="M23" s="77">
        <f t="shared" ref="M23:AJ23" si="12">SUM(M13:M21)</f>
        <v>5235000</v>
      </c>
      <c r="N23" s="76">
        <f t="shared" si="12"/>
        <v>5235000</v>
      </c>
      <c r="O23" s="78">
        <f t="shared" si="12"/>
        <v>5360000</v>
      </c>
      <c r="P23" s="79">
        <f t="shared" si="12"/>
        <v>5365200</v>
      </c>
      <c r="Q23" s="80">
        <f t="shared" si="12"/>
        <v>5472504</v>
      </c>
      <c r="R23" s="81">
        <f t="shared" si="12"/>
        <v>2680000</v>
      </c>
      <c r="S23" s="76">
        <f t="shared" si="12"/>
        <v>2629646.3700000006</v>
      </c>
      <c r="T23" s="76">
        <f t="shared" si="12"/>
        <v>5225000</v>
      </c>
      <c r="U23" s="76">
        <f t="shared" si="12"/>
        <v>4366900</v>
      </c>
      <c r="V23" s="76">
        <f t="shared" si="12"/>
        <v>5160000</v>
      </c>
      <c r="W23" s="76">
        <f t="shared" si="12"/>
        <v>5020000</v>
      </c>
      <c r="X23" s="78">
        <f t="shared" si="12"/>
        <v>5360000</v>
      </c>
      <c r="Y23" s="78">
        <f t="shared" si="12"/>
        <v>5360000</v>
      </c>
      <c r="Z23" s="76">
        <f t="shared" si="12"/>
        <v>0</v>
      </c>
      <c r="AA23" s="76">
        <f t="shared" si="12"/>
        <v>0</v>
      </c>
      <c r="AB23" s="76">
        <f t="shared" si="12"/>
        <v>2510000</v>
      </c>
      <c r="AC23" s="76">
        <f t="shared" si="12"/>
        <v>4301582.88</v>
      </c>
      <c r="AD23" s="76">
        <f t="shared" si="12"/>
        <v>4634000</v>
      </c>
      <c r="AE23" s="76">
        <f t="shared" si="12"/>
        <v>4635000</v>
      </c>
      <c r="AF23" s="76">
        <f t="shared" si="12"/>
        <v>4935000</v>
      </c>
      <c r="AG23" s="76">
        <f t="shared" si="12"/>
        <v>5097000</v>
      </c>
      <c r="AH23" s="76">
        <f t="shared" si="12"/>
        <v>2317500</v>
      </c>
      <c r="AI23" s="76">
        <f t="shared" si="12"/>
        <v>3716675.1199999996</v>
      </c>
      <c r="AJ23" s="76">
        <f t="shared" si="12"/>
        <v>4027000</v>
      </c>
      <c r="AK23" s="82">
        <f t="shared" si="5"/>
        <v>-608000</v>
      </c>
      <c r="AL23" s="363">
        <f>SUM(AL13+AL14+AL15+AL16+AL17+AL18+AL19+AL20+AL21-AL22)</f>
        <v>1834000</v>
      </c>
      <c r="AM23" s="363">
        <f>SUM(AM13+AM14+AM15+AM16+AM17+AM18+AM19+AM20+AM21-AM22)</f>
        <v>2566000</v>
      </c>
      <c r="AN23" s="363">
        <f>SUM(AN13+AN14+AN15+AN16+AN17+AN18+AN19+AN20+AN21-AN22)</f>
        <v>2566000</v>
      </c>
    </row>
    <row r="24" spans="1:42" s="63" customFormat="1" ht="13.5" customHeight="1" x14ac:dyDescent="0.2">
      <c r="A24" s="83">
        <v>61314</v>
      </c>
      <c r="B24" s="84" t="s">
        <v>45</v>
      </c>
      <c r="C24" s="388">
        <v>32000</v>
      </c>
      <c r="D24" s="388">
        <v>50000</v>
      </c>
      <c r="E24" s="388">
        <v>25000</v>
      </c>
      <c r="F24" s="389">
        <v>25000</v>
      </c>
      <c r="G24" s="388">
        <v>25000</v>
      </c>
      <c r="H24" s="388">
        <v>0</v>
      </c>
      <c r="I24" s="388">
        <v>33500</v>
      </c>
      <c r="J24" s="388">
        <v>5464</v>
      </c>
      <c r="K24" s="388">
        <f t="shared" ref="K24:K29" si="13">+J24-I24</f>
        <v>-28036</v>
      </c>
      <c r="L24" s="388"/>
      <c r="M24" s="389">
        <v>21904</v>
      </c>
      <c r="N24" s="388">
        <f>+M24-L24</f>
        <v>21904</v>
      </c>
      <c r="O24" s="390">
        <v>300000</v>
      </c>
      <c r="P24" s="391">
        <f t="shared" ref="P24:Q26" si="14">+O24*1.05</f>
        <v>315000</v>
      </c>
      <c r="Q24" s="392">
        <f t="shared" si="14"/>
        <v>330750</v>
      </c>
      <c r="R24" s="390">
        <f>+O24/2</f>
        <v>150000</v>
      </c>
      <c r="S24" s="393">
        <v>13912</v>
      </c>
      <c r="T24" s="394">
        <v>32000</v>
      </c>
      <c r="U24" s="388">
        <v>27840</v>
      </c>
      <c r="V24" s="395">
        <v>32000</v>
      </c>
      <c r="W24" s="395">
        <v>255000</v>
      </c>
      <c r="X24" s="395">
        <v>255000</v>
      </c>
      <c r="Y24" s="395">
        <v>255000</v>
      </c>
      <c r="Z24" s="396" t="s">
        <v>46</v>
      </c>
      <c r="AA24" s="396" t="s">
        <v>46</v>
      </c>
      <c r="AB24" s="394">
        <f>W24/2</f>
        <v>127500</v>
      </c>
      <c r="AC24" s="395">
        <v>27458</v>
      </c>
      <c r="AD24" s="394">
        <v>30000</v>
      </c>
      <c r="AE24" s="395">
        <v>230000</v>
      </c>
      <c r="AF24" s="395">
        <v>235000</v>
      </c>
      <c r="AG24" s="395">
        <v>238000</v>
      </c>
      <c r="AH24" s="397">
        <f>AE24/2</f>
        <v>115000</v>
      </c>
      <c r="AI24" s="395">
        <v>34280</v>
      </c>
      <c r="AJ24" s="395">
        <v>40000</v>
      </c>
      <c r="AK24" s="398">
        <f t="shared" si="5"/>
        <v>-190000</v>
      </c>
      <c r="AL24" s="92">
        <v>70000</v>
      </c>
      <c r="AM24" s="92">
        <v>70000</v>
      </c>
      <c r="AN24" s="92">
        <v>70000</v>
      </c>
    </row>
    <row r="25" spans="1:42" s="63" customFormat="1" ht="13.5" customHeight="1" x14ac:dyDescent="0.2">
      <c r="A25" s="64">
        <v>61315</v>
      </c>
      <c r="B25" s="93" t="s">
        <v>47</v>
      </c>
      <c r="C25" s="66">
        <v>6000</v>
      </c>
      <c r="D25" s="66">
        <v>5000</v>
      </c>
      <c r="E25" s="66">
        <v>3430</v>
      </c>
      <c r="F25" s="67">
        <v>5000</v>
      </c>
      <c r="G25" s="66">
        <v>2500</v>
      </c>
      <c r="H25" s="66">
        <v>4285</v>
      </c>
      <c r="I25" s="66">
        <v>3350</v>
      </c>
      <c r="J25" s="66">
        <v>4605</v>
      </c>
      <c r="K25" s="66">
        <f t="shared" si="13"/>
        <v>1255</v>
      </c>
      <c r="L25" s="66"/>
      <c r="M25" s="67">
        <v>5000</v>
      </c>
      <c r="N25" s="66">
        <f>+M25-L25</f>
        <v>5000</v>
      </c>
      <c r="O25" s="68">
        <v>5000</v>
      </c>
      <c r="P25" s="69">
        <f t="shared" si="14"/>
        <v>5250</v>
      </c>
      <c r="Q25" s="70">
        <f t="shared" si="14"/>
        <v>5512.5</v>
      </c>
      <c r="R25" s="68">
        <f>+O25/2</f>
        <v>2500</v>
      </c>
      <c r="S25" s="94">
        <v>2215</v>
      </c>
      <c r="T25" s="66">
        <v>5000</v>
      </c>
      <c r="U25" s="66">
        <v>5105</v>
      </c>
      <c r="V25" s="66">
        <v>5105</v>
      </c>
      <c r="W25" s="66">
        <v>5000</v>
      </c>
      <c r="X25" s="66">
        <v>5000</v>
      </c>
      <c r="Y25" s="66">
        <v>5000</v>
      </c>
      <c r="Z25" s="66"/>
      <c r="AA25" s="66"/>
      <c r="AB25" s="66">
        <f>W25/2</f>
        <v>2500</v>
      </c>
      <c r="AC25" s="66">
        <v>4075</v>
      </c>
      <c r="AD25" s="66">
        <v>4075</v>
      </c>
      <c r="AE25" s="66">
        <v>5000</v>
      </c>
      <c r="AF25" s="66">
        <v>5000</v>
      </c>
      <c r="AG25" s="66">
        <v>5000</v>
      </c>
      <c r="AH25" s="66">
        <f>AE25/2</f>
        <v>2500</v>
      </c>
      <c r="AI25" s="66">
        <v>3440</v>
      </c>
      <c r="AJ25" s="66">
        <v>3440</v>
      </c>
      <c r="AK25" s="58">
        <f t="shared" si="5"/>
        <v>-1560</v>
      </c>
      <c r="AL25" s="66">
        <v>15000</v>
      </c>
      <c r="AM25" s="66">
        <v>15000</v>
      </c>
      <c r="AN25" s="66">
        <v>15000</v>
      </c>
    </row>
    <row r="26" spans="1:42" s="63" customFormat="1" ht="13.5" customHeight="1" x14ac:dyDescent="0.2">
      <c r="A26" s="95">
        <v>61341</v>
      </c>
      <c r="B26" s="96" t="s">
        <v>48</v>
      </c>
      <c r="C26" s="97">
        <v>10000</v>
      </c>
      <c r="D26" s="97">
        <v>20000</v>
      </c>
      <c r="E26" s="97">
        <v>25000</v>
      </c>
      <c r="F26" s="98">
        <v>20000</v>
      </c>
      <c r="G26" s="97">
        <v>15000</v>
      </c>
      <c r="H26" s="97">
        <v>10493.29</v>
      </c>
      <c r="I26" s="97">
        <v>20100</v>
      </c>
      <c r="J26" s="97">
        <v>12552.95</v>
      </c>
      <c r="K26" s="97">
        <f t="shared" si="13"/>
        <v>-7547.0499999999993</v>
      </c>
      <c r="L26" s="97"/>
      <c r="M26" s="98">
        <v>80000</v>
      </c>
      <c r="N26" s="97">
        <f>+M26-L26</f>
        <v>80000</v>
      </c>
      <c r="O26" s="99">
        <v>100000</v>
      </c>
      <c r="P26" s="100">
        <f t="shared" si="14"/>
        <v>105000</v>
      </c>
      <c r="Q26" s="101">
        <f t="shared" si="14"/>
        <v>110250</v>
      </c>
      <c r="R26" s="102">
        <f>+O26/2</f>
        <v>50000</v>
      </c>
      <c r="S26" s="99">
        <v>9841.34</v>
      </c>
      <c r="T26" s="97">
        <v>20000</v>
      </c>
      <c r="U26" s="97">
        <v>17807</v>
      </c>
      <c r="V26" s="97">
        <v>25000</v>
      </c>
      <c r="W26" s="97">
        <v>25000</v>
      </c>
      <c r="X26" s="97">
        <v>50000</v>
      </c>
      <c r="Y26" s="97">
        <v>50000</v>
      </c>
      <c r="Z26" s="97"/>
      <c r="AA26" s="97"/>
      <c r="AB26" s="103">
        <f>W26/2</f>
        <v>12500</v>
      </c>
      <c r="AC26" s="97">
        <v>28696.14</v>
      </c>
      <c r="AD26" s="97">
        <v>35000</v>
      </c>
      <c r="AE26" s="97">
        <v>40000</v>
      </c>
      <c r="AF26" s="97">
        <v>50000</v>
      </c>
      <c r="AG26" s="97">
        <v>55000</v>
      </c>
      <c r="AH26" s="66">
        <f>AE26/2</f>
        <v>20000</v>
      </c>
      <c r="AI26" s="97">
        <v>12736.82</v>
      </c>
      <c r="AJ26" s="97">
        <v>20000</v>
      </c>
      <c r="AK26" s="58">
        <f t="shared" si="5"/>
        <v>-20000</v>
      </c>
      <c r="AL26" s="97">
        <v>100000</v>
      </c>
      <c r="AM26" s="97">
        <v>100000</v>
      </c>
      <c r="AN26" s="97">
        <v>100000</v>
      </c>
    </row>
    <row r="27" spans="1:42" s="114" customFormat="1" ht="13.5" customHeight="1" x14ac:dyDescent="0.2">
      <c r="A27" s="104">
        <v>613</v>
      </c>
      <c r="B27" s="105" t="s">
        <v>49</v>
      </c>
      <c r="C27" s="106">
        <f t="shared" ref="C27:J27" si="15">SUM(C24:C26)</f>
        <v>48000</v>
      </c>
      <c r="D27" s="107">
        <f t="shared" si="15"/>
        <v>75000</v>
      </c>
      <c r="E27" s="106">
        <f t="shared" si="15"/>
        <v>53430</v>
      </c>
      <c r="F27" s="108">
        <f t="shared" si="15"/>
        <v>50000</v>
      </c>
      <c r="G27" s="107">
        <f t="shared" si="15"/>
        <v>42500</v>
      </c>
      <c r="H27" s="107">
        <f t="shared" si="15"/>
        <v>14778.29</v>
      </c>
      <c r="I27" s="107">
        <f t="shared" si="15"/>
        <v>56950</v>
      </c>
      <c r="J27" s="107">
        <f t="shared" si="15"/>
        <v>22621.95</v>
      </c>
      <c r="K27" s="109">
        <f t="shared" si="13"/>
        <v>-34328.050000000003</v>
      </c>
      <c r="L27" s="107"/>
      <c r="M27" s="108">
        <f t="shared" ref="M27:AJ27" si="16">SUM(M24:M26)</f>
        <v>106904</v>
      </c>
      <c r="N27" s="109">
        <f t="shared" si="16"/>
        <v>106904</v>
      </c>
      <c r="O27" s="110">
        <f t="shared" si="16"/>
        <v>405000</v>
      </c>
      <c r="P27" s="111">
        <f t="shared" si="16"/>
        <v>425250</v>
      </c>
      <c r="Q27" s="112">
        <f t="shared" si="16"/>
        <v>446512.5</v>
      </c>
      <c r="R27" s="113">
        <f t="shared" si="16"/>
        <v>202500</v>
      </c>
      <c r="S27" s="110">
        <f t="shared" si="16"/>
        <v>25968.34</v>
      </c>
      <c r="T27" s="107">
        <f t="shared" si="16"/>
        <v>57000</v>
      </c>
      <c r="U27" s="107">
        <f t="shared" si="16"/>
        <v>50752</v>
      </c>
      <c r="V27" s="107">
        <f t="shared" si="16"/>
        <v>62105</v>
      </c>
      <c r="W27" s="107">
        <f t="shared" si="16"/>
        <v>285000</v>
      </c>
      <c r="X27" s="107">
        <f t="shared" si="16"/>
        <v>310000</v>
      </c>
      <c r="Y27" s="107">
        <f t="shared" si="16"/>
        <v>310000</v>
      </c>
      <c r="Z27" s="107">
        <f t="shared" si="16"/>
        <v>0</v>
      </c>
      <c r="AA27" s="107">
        <f t="shared" si="16"/>
        <v>0</v>
      </c>
      <c r="AB27" s="107">
        <f t="shared" si="16"/>
        <v>142500</v>
      </c>
      <c r="AC27" s="107">
        <f t="shared" si="16"/>
        <v>60229.14</v>
      </c>
      <c r="AD27" s="107">
        <f t="shared" si="16"/>
        <v>69075</v>
      </c>
      <c r="AE27" s="107">
        <f t="shared" si="16"/>
        <v>275000</v>
      </c>
      <c r="AF27" s="107">
        <f t="shared" si="16"/>
        <v>290000</v>
      </c>
      <c r="AG27" s="107">
        <f t="shared" si="16"/>
        <v>298000</v>
      </c>
      <c r="AH27" s="107">
        <f t="shared" si="16"/>
        <v>137500</v>
      </c>
      <c r="AI27" s="107">
        <f t="shared" si="16"/>
        <v>50456.82</v>
      </c>
      <c r="AJ27" s="107">
        <f t="shared" si="16"/>
        <v>63440</v>
      </c>
      <c r="AK27" s="33">
        <f t="shared" si="5"/>
        <v>-211560</v>
      </c>
      <c r="AL27" s="107">
        <f>SUM(AL24:AL26)</f>
        <v>185000</v>
      </c>
      <c r="AM27" s="107">
        <f>SUM(AM24:AM26)</f>
        <v>185000</v>
      </c>
      <c r="AN27" s="107">
        <f>SUM(AN24:AN26)</f>
        <v>185000</v>
      </c>
    </row>
    <row r="28" spans="1:42" s="63" customFormat="1" ht="13.5" customHeight="1" x14ac:dyDescent="0.2">
      <c r="A28" s="83">
        <v>61424</v>
      </c>
      <c r="B28" s="115" t="s">
        <v>50</v>
      </c>
      <c r="C28" s="116">
        <v>55000</v>
      </c>
      <c r="D28" s="116">
        <v>60000</v>
      </c>
      <c r="E28" s="116">
        <v>60000</v>
      </c>
      <c r="F28" s="117">
        <v>83000</v>
      </c>
      <c r="G28" s="116">
        <v>32500</v>
      </c>
      <c r="H28" s="116">
        <v>35628.19</v>
      </c>
      <c r="I28" s="116">
        <v>43550</v>
      </c>
      <c r="J28" s="116">
        <v>51849.26</v>
      </c>
      <c r="K28" s="116">
        <f t="shared" si="13"/>
        <v>8299.260000000002</v>
      </c>
      <c r="L28" s="116"/>
      <c r="M28" s="117">
        <v>70000</v>
      </c>
      <c r="N28" s="116">
        <f>+M28-L28</f>
        <v>70000</v>
      </c>
      <c r="O28" s="60">
        <v>70000</v>
      </c>
      <c r="P28" s="61">
        <f>+O28*1.05</f>
        <v>73500</v>
      </c>
      <c r="Q28" s="62">
        <f>+P28*1.05</f>
        <v>77175</v>
      </c>
      <c r="R28" s="60">
        <f>+O28/2</f>
        <v>35000</v>
      </c>
      <c r="S28" s="118">
        <v>19827.09</v>
      </c>
      <c r="T28" s="58">
        <v>40000</v>
      </c>
      <c r="U28" s="116">
        <v>50223</v>
      </c>
      <c r="V28" s="58">
        <v>60000</v>
      </c>
      <c r="W28" s="58">
        <v>60000</v>
      </c>
      <c r="X28" s="58">
        <v>60000</v>
      </c>
      <c r="Y28" s="58">
        <v>60000</v>
      </c>
      <c r="Z28" s="58"/>
      <c r="AA28" s="58"/>
      <c r="AB28" s="58">
        <f>W28/2</f>
        <v>30000</v>
      </c>
      <c r="AC28" s="58">
        <v>42579.77</v>
      </c>
      <c r="AD28" s="116">
        <v>45000</v>
      </c>
      <c r="AE28" s="58">
        <v>45000</v>
      </c>
      <c r="AF28" s="58">
        <v>50000</v>
      </c>
      <c r="AG28" s="58">
        <v>55000</v>
      </c>
      <c r="AH28" s="66">
        <f>AE28/2</f>
        <v>22500</v>
      </c>
      <c r="AI28" s="58">
        <v>38395.49</v>
      </c>
      <c r="AJ28" s="58">
        <v>45000</v>
      </c>
      <c r="AK28" s="58">
        <f t="shared" si="5"/>
        <v>0</v>
      </c>
      <c r="AL28" s="58">
        <v>100000</v>
      </c>
      <c r="AM28" s="58">
        <v>100000</v>
      </c>
      <c r="AN28" s="58">
        <v>100000</v>
      </c>
    </row>
    <row r="29" spans="1:42" s="63" customFormat="1" ht="13.5" customHeight="1" x14ac:dyDescent="0.2">
      <c r="A29" s="95">
        <v>61453</v>
      </c>
      <c r="B29" s="96" t="s">
        <v>51</v>
      </c>
      <c r="C29" s="97">
        <v>25000</v>
      </c>
      <c r="D29" s="97">
        <v>50000</v>
      </c>
      <c r="E29" s="97">
        <v>50000</v>
      </c>
      <c r="F29" s="98">
        <v>60000</v>
      </c>
      <c r="G29" s="97">
        <v>25000</v>
      </c>
      <c r="H29" s="97">
        <v>9077.14</v>
      </c>
      <c r="I29" s="97">
        <v>33500</v>
      </c>
      <c r="J29" s="97">
        <v>24084.639999999999</v>
      </c>
      <c r="K29" s="97">
        <f t="shared" si="13"/>
        <v>-9415.36</v>
      </c>
      <c r="L29" s="97"/>
      <c r="M29" s="98">
        <v>25000</v>
      </c>
      <c r="N29" s="97">
        <f>+M29-L29</f>
        <v>25000</v>
      </c>
      <c r="O29" s="99">
        <v>25000</v>
      </c>
      <c r="P29" s="100">
        <f>+O29*1.05</f>
        <v>26250</v>
      </c>
      <c r="Q29" s="101">
        <f>+P29*1.05</f>
        <v>27562.5</v>
      </c>
      <c r="R29" s="102">
        <f>+O29/2</f>
        <v>12500</v>
      </c>
      <c r="S29" s="99">
        <v>24930.26</v>
      </c>
      <c r="T29" s="97">
        <v>50000</v>
      </c>
      <c r="U29" s="97">
        <v>50581</v>
      </c>
      <c r="V29" s="97">
        <v>55000</v>
      </c>
      <c r="W29" s="97">
        <v>55000</v>
      </c>
      <c r="X29" s="97">
        <v>55000</v>
      </c>
      <c r="Y29" s="97">
        <v>55000</v>
      </c>
      <c r="Z29" s="97"/>
      <c r="AA29" s="97"/>
      <c r="AB29" s="97">
        <f>W29/2</f>
        <v>27500</v>
      </c>
      <c r="AC29" s="97">
        <v>45394.43</v>
      </c>
      <c r="AD29" s="97">
        <v>55000</v>
      </c>
      <c r="AE29" s="97">
        <v>55000</v>
      </c>
      <c r="AF29" s="97">
        <v>55000</v>
      </c>
      <c r="AG29" s="97">
        <v>55000</v>
      </c>
      <c r="AH29" s="73">
        <f>AE29/2</f>
        <v>27500</v>
      </c>
      <c r="AI29" s="97">
        <v>34805.72</v>
      </c>
      <c r="AJ29" s="97">
        <v>55000</v>
      </c>
      <c r="AK29" s="58">
        <f t="shared" si="5"/>
        <v>0</v>
      </c>
      <c r="AL29" s="297">
        <v>6000</v>
      </c>
      <c r="AM29" s="297">
        <v>6000</v>
      </c>
      <c r="AN29" s="297">
        <v>6000</v>
      </c>
    </row>
    <row r="30" spans="1:42" s="28" customFormat="1" ht="13.5" customHeight="1" x14ac:dyDescent="0.2">
      <c r="A30" s="104">
        <v>614</v>
      </c>
      <c r="B30" s="105" t="s">
        <v>52</v>
      </c>
      <c r="C30" s="106">
        <f t="shared" ref="C30:K30" si="17">SUM(C28:C29)</f>
        <v>80000</v>
      </c>
      <c r="D30" s="107">
        <f t="shared" si="17"/>
        <v>110000</v>
      </c>
      <c r="E30" s="106">
        <f t="shared" si="17"/>
        <v>110000</v>
      </c>
      <c r="F30" s="108">
        <f t="shared" si="17"/>
        <v>143000</v>
      </c>
      <c r="G30" s="107">
        <f t="shared" si="17"/>
        <v>57500</v>
      </c>
      <c r="H30" s="107">
        <f t="shared" si="17"/>
        <v>44705.33</v>
      </c>
      <c r="I30" s="107">
        <f t="shared" si="17"/>
        <v>77050</v>
      </c>
      <c r="J30" s="107">
        <f t="shared" si="17"/>
        <v>75933.899999999994</v>
      </c>
      <c r="K30" s="107">
        <f t="shared" si="17"/>
        <v>-1116.0999999999985</v>
      </c>
      <c r="L30" s="107"/>
      <c r="M30" s="108">
        <f t="shared" ref="M30:AJ30" si="18">SUM(M28:M29)</f>
        <v>95000</v>
      </c>
      <c r="N30" s="107">
        <f t="shared" si="18"/>
        <v>95000</v>
      </c>
      <c r="O30" s="78">
        <f t="shared" si="18"/>
        <v>95000</v>
      </c>
      <c r="P30" s="79">
        <f t="shared" si="18"/>
        <v>99750</v>
      </c>
      <c r="Q30" s="80">
        <f t="shared" si="18"/>
        <v>104737.5</v>
      </c>
      <c r="R30" s="81">
        <f t="shared" si="18"/>
        <v>47500</v>
      </c>
      <c r="S30" s="78">
        <f t="shared" si="18"/>
        <v>44757.35</v>
      </c>
      <c r="T30" s="76">
        <f t="shared" si="18"/>
        <v>90000</v>
      </c>
      <c r="U30" s="76">
        <f t="shared" si="18"/>
        <v>100804</v>
      </c>
      <c r="V30" s="76">
        <f t="shared" si="18"/>
        <v>115000</v>
      </c>
      <c r="W30" s="76">
        <f t="shared" si="18"/>
        <v>115000</v>
      </c>
      <c r="X30" s="76">
        <f t="shared" si="18"/>
        <v>115000</v>
      </c>
      <c r="Y30" s="76">
        <f t="shared" si="18"/>
        <v>115000</v>
      </c>
      <c r="Z30" s="76">
        <f t="shared" si="18"/>
        <v>0</v>
      </c>
      <c r="AA30" s="76">
        <f t="shared" si="18"/>
        <v>0</v>
      </c>
      <c r="AB30" s="76">
        <f t="shared" si="18"/>
        <v>57500</v>
      </c>
      <c r="AC30" s="76">
        <f t="shared" si="18"/>
        <v>87974.2</v>
      </c>
      <c r="AD30" s="76">
        <f t="shared" si="18"/>
        <v>100000</v>
      </c>
      <c r="AE30" s="76">
        <f t="shared" si="18"/>
        <v>100000</v>
      </c>
      <c r="AF30" s="76">
        <f t="shared" si="18"/>
        <v>105000</v>
      </c>
      <c r="AG30" s="76">
        <f t="shared" si="18"/>
        <v>110000</v>
      </c>
      <c r="AH30" s="76">
        <f t="shared" si="18"/>
        <v>50000</v>
      </c>
      <c r="AI30" s="76">
        <f t="shared" si="18"/>
        <v>73201.209999999992</v>
      </c>
      <c r="AJ30" s="76">
        <f t="shared" si="18"/>
        <v>100000</v>
      </c>
      <c r="AK30" s="33">
        <f t="shared" si="5"/>
        <v>0</v>
      </c>
      <c r="AL30" s="363">
        <f>SUM(AL28:AL29)</f>
        <v>106000</v>
      </c>
      <c r="AM30" s="363">
        <f>SUM(AM28:AM29)</f>
        <v>106000</v>
      </c>
      <c r="AN30" s="363">
        <f>SUM(AN28:AN29)</f>
        <v>106000</v>
      </c>
    </row>
    <row r="31" spans="1:42" s="48" customFormat="1" ht="13.5" customHeight="1" x14ac:dyDescent="0.2">
      <c r="A31" s="49">
        <v>63</v>
      </c>
      <c r="B31" s="50" t="s">
        <v>53</v>
      </c>
      <c r="C31" s="119">
        <f t="shared" ref="C31:K31" si="19">C40</f>
        <v>500000</v>
      </c>
      <c r="D31" s="53">
        <f t="shared" si="19"/>
        <v>500000</v>
      </c>
      <c r="E31" s="53">
        <f t="shared" si="19"/>
        <v>180000</v>
      </c>
      <c r="F31" s="120">
        <f t="shared" si="19"/>
        <v>350000</v>
      </c>
      <c r="G31" s="53">
        <f t="shared" si="19"/>
        <v>235000</v>
      </c>
      <c r="H31" s="53" t="e">
        <f t="shared" si="19"/>
        <v>#REF!</v>
      </c>
      <c r="I31" s="53" t="e">
        <f t="shared" si="19"/>
        <v>#REF!</v>
      </c>
      <c r="J31" s="53" t="e">
        <f t="shared" si="19"/>
        <v>#REF!</v>
      </c>
      <c r="K31" s="53" t="e">
        <f t="shared" si="19"/>
        <v>#REF!</v>
      </c>
      <c r="L31" s="53"/>
      <c r="M31" s="120">
        <f t="shared" ref="M31:V31" si="20">M40</f>
        <v>460000</v>
      </c>
      <c r="N31" s="53">
        <f t="shared" si="20"/>
        <v>460000</v>
      </c>
      <c r="O31" s="121">
        <f t="shared" si="20"/>
        <v>10380000</v>
      </c>
      <c r="P31" s="121">
        <f t="shared" si="20"/>
        <v>580000</v>
      </c>
      <c r="Q31" s="121">
        <f t="shared" si="20"/>
        <v>580000</v>
      </c>
      <c r="R31" s="121">
        <f t="shared" si="20"/>
        <v>5190000</v>
      </c>
      <c r="S31" s="121">
        <f t="shared" si="20"/>
        <v>386231.02</v>
      </c>
      <c r="T31" s="121">
        <f t="shared" si="20"/>
        <v>1235000</v>
      </c>
      <c r="U31" s="121">
        <f t="shared" si="20"/>
        <v>589092</v>
      </c>
      <c r="V31" s="121">
        <f t="shared" si="20"/>
        <v>622473</v>
      </c>
      <c r="W31" s="121" t="e">
        <f>SUM(#REF!+W40)</f>
        <v>#REF!</v>
      </c>
      <c r="X31" s="121" t="e">
        <f>SUM(#REF!+X40)</f>
        <v>#REF!</v>
      </c>
      <c r="Y31" s="121" t="e">
        <f>SUM(#REF!+Y40)</f>
        <v>#REF!</v>
      </c>
      <c r="Z31" s="53">
        <f>Z40</f>
        <v>0</v>
      </c>
      <c r="AA31" s="53">
        <f>AA40</f>
        <v>0</v>
      </c>
      <c r="AB31" s="121" t="e">
        <f>SUM(#REF!+AB40)</f>
        <v>#REF!</v>
      </c>
      <c r="AC31" s="121" t="e">
        <f>SUM(#REF!+AC40)</f>
        <v>#REF!</v>
      </c>
      <c r="AD31" s="121" t="e">
        <f>SUM(#REF!+AD40)</f>
        <v>#REF!</v>
      </c>
      <c r="AE31" s="121" t="e">
        <f>SUM(#REF!+AE40)</f>
        <v>#REF!</v>
      </c>
      <c r="AF31" s="121" t="e">
        <f>SUM(#REF!+AF40)</f>
        <v>#REF!</v>
      </c>
      <c r="AG31" s="121" t="e">
        <f>SUM(#REF!+AG40)</f>
        <v>#REF!</v>
      </c>
      <c r="AH31" s="121" t="e">
        <f>SUM(#REF!+AH40)</f>
        <v>#REF!</v>
      </c>
      <c r="AI31" s="121" t="e">
        <f>SUM(#REF!+AI40)</f>
        <v>#REF!</v>
      </c>
      <c r="AJ31" s="121" t="e">
        <f>SUM(#REF!+AJ40)</f>
        <v>#REF!</v>
      </c>
      <c r="AK31" s="47" t="e">
        <f t="shared" si="5"/>
        <v>#REF!</v>
      </c>
      <c r="AL31" s="45">
        <f>SUM(AL33+AL40+AL42)</f>
        <v>11579500</v>
      </c>
      <c r="AM31" s="45">
        <f>SUM(AM33+AM40+AM42)</f>
        <v>10644650</v>
      </c>
      <c r="AN31" s="45">
        <f>SUM(AN33+AN40+AN42)</f>
        <v>6894600</v>
      </c>
    </row>
    <row r="32" spans="1:42" s="48" customFormat="1" ht="13.5" customHeight="1" x14ac:dyDescent="0.2">
      <c r="A32" s="178">
        <v>63241</v>
      </c>
      <c r="B32" s="84" t="s">
        <v>243</v>
      </c>
      <c r="C32" s="409"/>
      <c r="D32" s="409"/>
      <c r="E32" s="409"/>
      <c r="F32" s="410"/>
      <c r="G32" s="409"/>
      <c r="H32" s="409"/>
      <c r="I32" s="409"/>
      <c r="J32" s="409"/>
      <c r="K32" s="409"/>
      <c r="L32" s="409"/>
      <c r="M32" s="410"/>
      <c r="N32" s="409"/>
      <c r="O32" s="411"/>
      <c r="P32" s="412"/>
      <c r="Q32" s="412"/>
      <c r="R32" s="411"/>
      <c r="S32" s="413"/>
      <c r="T32" s="413"/>
      <c r="U32" s="413"/>
      <c r="V32" s="413"/>
      <c r="W32" s="413"/>
      <c r="X32" s="413"/>
      <c r="Y32" s="413"/>
      <c r="Z32" s="414"/>
      <c r="AA32" s="414"/>
      <c r="AB32" s="413"/>
      <c r="AC32" s="413"/>
      <c r="AD32" s="413"/>
      <c r="AE32" s="413"/>
      <c r="AF32" s="413"/>
      <c r="AG32" s="413"/>
      <c r="AH32" s="413"/>
      <c r="AI32" s="413"/>
      <c r="AJ32" s="413"/>
      <c r="AK32" s="415"/>
      <c r="AL32" s="433">
        <v>4347500</v>
      </c>
      <c r="AM32" s="433">
        <v>6822500</v>
      </c>
      <c r="AN32" s="433">
        <v>3262000</v>
      </c>
      <c r="AO32" s="362" t="s">
        <v>257</v>
      </c>
      <c r="AP32" s="362"/>
    </row>
    <row r="33" spans="1:46" s="48" customFormat="1" ht="13.5" customHeight="1" x14ac:dyDescent="0.2">
      <c r="A33" s="313">
        <v>632</v>
      </c>
      <c r="B33" s="312" t="s">
        <v>231</v>
      </c>
      <c r="C33" s="304"/>
      <c r="D33" s="305"/>
      <c r="E33" s="305"/>
      <c r="F33" s="306"/>
      <c r="G33" s="305"/>
      <c r="H33" s="305"/>
      <c r="I33" s="305"/>
      <c r="J33" s="305"/>
      <c r="K33" s="305"/>
      <c r="L33" s="305"/>
      <c r="M33" s="306"/>
      <c r="N33" s="305"/>
      <c r="O33" s="307"/>
      <c r="P33" s="308"/>
      <c r="Q33" s="308"/>
      <c r="R33" s="307"/>
      <c r="S33" s="309"/>
      <c r="T33" s="309"/>
      <c r="U33" s="309"/>
      <c r="V33" s="309"/>
      <c r="W33" s="309"/>
      <c r="X33" s="309"/>
      <c r="Y33" s="309"/>
      <c r="Z33" s="310"/>
      <c r="AA33" s="310"/>
      <c r="AB33" s="309"/>
      <c r="AC33" s="309"/>
      <c r="AD33" s="309"/>
      <c r="AE33" s="309"/>
      <c r="AF33" s="309"/>
      <c r="AG33" s="309"/>
      <c r="AH33" s="309"/>
      <c r="AI33" s="309"/>
      <c r="AJ33" s="309"/>
      <c r="AK33" s="311"/>
      <c r="AL33" s="314">
        <f>SUM(AL32)</f>
        <v>4347500</v>
      </c>
      <c r="AM33" s="314">
        <f>SUM(AM32)</f>
        <v>6822500</v>
      </c>
      <c r="AN33" s="314">
        <f>SUM(AN32)</f>
        <v>3262000</v>
      </c>
      <c r="AO33" s="362" t="s">
        <v>255</v>
      </c>
      <c r="AP33" s="362"/>
    </row>
    <row r="34" spans="1:46" s="28" customFormat="1" ht="12.75" customHeight="1" x14ac:dyDescent="0.2">
      <c r="A34" s="83">
        <v>63311</v>
      </c>
      <c r="B34" s="115" t="s">
        <v>307</v>
      </c>
      <c r="C34" s="122"/>
      <c r="D34" s="109"/>
      <c r="E34" s="109"/>
      <c r="F34" s="123">
        <v>220000</v>
      </c>
      <c r="G34" s="116">
        <v>0</v>
      </c>
      <c r="H34" s="116">
        <v>138938.17000000001</v>
      </c>
      <c r="I34" s="124">
        <v>0</v>
      </c>
      <c r="J34" s="116">
        <v>154679.01999999999</v>
      </c>
      <c r="K34" s="116">
        <f>+J34-I34</f>
        <v>154679.01999999999</v>
      </c>
      <c r="L34" s="109"/>
      <c r="M34" s="117">
        <v>280000</v>
      </c>
      <c r="N34" s="116">
        <f>+M34-L34</f>
        <v>280000</v>
      </c>
      <c r="O34" s="60">
        <v>280000</v>
      </c>
      <c r="P34" s="61">
        <v>280000</v>
      </c>
      <c r="Q34" s="62">
        <v>280000</v>
      </c>
      <c r="R34" s="60">
        <f>+O34/2</f>
        <v>140000</v>
      </c>
      <c r="S34" s="125">
        <v>212057.57</v>
      </c>
      <c r="T34" s="126">
        <f>+O34</f>
        <v>280000</v>
      </c>
      <c r="U34" s="58">
        <v>306619</v>
      </c>
      <c r="V34" s="126">
        <v>340000</v>
      </c>
      <c r="W34" s="126">
        <v>340000</v>
      </c>
      <c r="X34" s="126">
        <v>340000</v>
      </c>
      <c r="Y34" s="126">
        <v>340000</v>
      </c>
      <c r="Z34" s="126"/>
      <c r="AA34" s="126"/>
      <c r="AB34" s="58">
        <f>W34/2</f>
        <v>170000</v>
      </c>
      <c r="AC34" s="126">
        <v>200641.31</v>
      </c>
      <c r="AD34" s="58">
        <v>230000</v>
      </c>
      <c r="AE34" s="126">
        <v>230000</v>
      </c>
      <c r="AF34" s="126">
        <v>230000</v>
      </c>
      <c r="AG34" s="126">
        <v>230000</v>
      </c>
      <c r="AH34" s="66">
        <f>AE34/2</f>
        <v>115000</v>
      </c>
      <c r="AI34" s="126">
        <v>114897.84</v>
      </c>
      <c r="AJ34" s="126">
        <v>200000</v>
      </c>
      <c r="AK34" s="58">
        <f t="shared" si="5"/>
        <v>-30000</v>
      </c>
      <c r="AL34" s="387">
        <v>3803850</v>
      </c>
      <c r="AM34" s="387">
        <v>2590000</v>
      </c>
      <c r="AN34" s="387">
        <v>2590000</v>
      </c>
      <c r="AO34" s="2" t="s">
        <v>258</v>
      </c>
      <c r="AR34" s="270"/>
      <c r="AS34" s="270"/>
      <c r="AT34" s="270"/>
    </row>
    <row r="35" spans="1:46" s="28" customFormat="1" ht="12.75" hidden="1" customHeight="1" x14ac:dyDescent="0.2">
      <c r="A35" s="127">
        <v>633110</v>
      </c>
      <c r="B35" s="128" t="s">
        <v>54</v>
      </c>
      <c r="C35" s="129"/>
      <c r="D35" s="130"/>
      <c r="E35" s="130"/>
      <c r="F35" s="131"/>
      <c r="G35" s="91"/>
      <c r="H35" s="91"/>
      <c r="I35" s="132"/>
      <c r="J35" s="91"/>
      <c r="K35" s="91"/>
      <c r="L35" s="130"/>
      <c r="M35" s="133"/>
      <c r="N35" s="91"/>
      <c r="O35" s="87"/>
      <c r="P35" s="88"/>
      <c r="Q35" s="89"/>
      <c r="R35" s="87"/>
      <c r="S35" s="134"/>
      <c r="T35" s="135"/>
      <c r="U35" s="91"/>
      <c r="V35" s="135"/>
      <c r="W35" s="135">
        <v>0</v>
      </c>
      <c r="X35" s="135"/>
      <c r="Y35" s="135"/>
      <c r="Z35" s="135"/>
      <c r="AA35" s="135"/>
      <c r="AB35" s="91"/>
      <c r="AC35" s="135">
        <v>0</v>
      </c>
      <c r="AD35" s="91">
        <v>175448</v>
      </c>
      <c r="AE35" s="135">
        <v>0</v>
      </c>
      <c r="AF35" s="135">
        <v>0</v>
      </c>
      <c r="AG35" s="135">
        <v>0</v>
      </c>
      <c r="AH35" s="66">
        <f>AE35/2</f>
        <v>0</v>
      </c>
      <c r="AI35" s="135"/>
      <c r="AJ35" s="135"/>
      <c r="AK35" s="58">
        <f t="shared" si="5"/>
        <v>0</v>
      </c>
      <c r="AL35" s="141"/>
      <c r="AM35" s="141"/>
      <c r="AN35" s="141"/>
    </row>
    <row r="36" spans="1:46" s="28" customFormat="1" ht="12.75" hidden="1" customHeight="1" x14ac:dyDescent="0.2">
      <c r="A36" s="64">
        <v>6331101</v>
      </c>
      <c r="B36" s="93" t="s">
        <v>55</v>
      </c>
      <c r="C36" s="136"/>
      <c r="D36" s="137"/>
      <c r="E36" s="137"/>
      <c r="F36" s="138"/>
      <c r="G36" s="66"/>
      <c r="H36" s="66"/>
      <c r="I36" s="139"/>
      <c r="J36" s="66"/>
      <c r="K36" s="66"/>
      <c r="L36" s="137"/>
      <c r="M36" s="67"/>
      <c r="N36" s="66"/>
      <c r="O36" s="68">
        <v>0</v>
      </c>
      <c r="P36" s="69"/>
      <c r="Q36" s="70"/>
      <c r="R36" s="68">
        <v>0</v>
      </c>
      <c r="S36" s="140">
        <v>134270</v>
      </c>
      <c r="T36" s="141">
        <v>405000</v>
      </c>
      <c r="U36" s="66">
        <v>134270</v>
      </c>
      <c r="V36" s="142">
        <v>134270</v>
      </c>
      <c r="W36" s="143">
        <v>262396</v>
      </c>
      <c r="X36" s="142">
        <v>0</v>
      </c>
      <c r="Y36" s="142">
        <v>0</v>
      </c>
      <c r="Z36" s="144"/>
      <c r="AA36" s="144"/>
      <c r="AB36" s="66">
        <f>W36/2</f>
        <v>131198</v>
      </c>
      <c r="AC36" s="143">
        <v>267372</v>
      </c>
      <c r="AD36" s="66">
        <v>267372</v>
      </c>
      <c r="AE36" s="143">
        <v>0</v>
      </c>
      <c r="AF36" s="143">
        <v>0</v>
      </c>
      <c r="AG36" s="143">
        <v>0</v>
      </c>
      <c r="AH36" s="66">
        <f>AE36/2</f>
        <v>0</v>
      </c>
      <c r="AI36" s="143"/>
      <c r="AJ36" s="143"/>
      <c r="AK36" s="58">
        <f t="shared" si="5"/>
        <v>0</v>
      </c>
      <c r="AL36" s="143"/>
      <c r="AM36" s="143"/>
      <c r="AN36" s="143"/>
    </row>
    <row r="37" spans="1:46" s="63" customFormat="1" ht="13.5" customHeight="1" x14ac:dyDescent="0.2">
      <c r="A37" s="64">
        <v>63312</v>
      </c>
      <c r="B37" s="93" t="s">
        <v>56</v>
      </c>
      <c r="C37" s="66">
        <v>500000</v>
      </c>
      <c r="D37" s="66">
        <v>500000</v>
      </c>
      <c r="E37" s="145">
        <v>180000</v>
      </c>
      <c r="F37" s="67">
        <v>130000</v>
      </c>
      <c r="G37" s="66">
        <v>235000</v>
      </c>
      <c r="H37" s="66">
        <v>0</v>
      </c>
      <c r="I37" s="66">
        <v>314900</v>
      </c>
      <c r="J37" s="66">
        <v>0</v>
      </c>
      <c r="K37" s="66">
        <f>+J37-I37</f>
        <v>-314900</v>
      </c>
      <c r="L37" s="66"/>
      <c r="M37" s="67">
        <v>180000</v>
      </c>
      <c r="N37" s="66">
        <f>+M37-L37</f>
        <v>180000</v>
      </c>
      <c r="O37" s="68">
        <v>300000</v>
      </c>
      <c r="P37" s="69">
        <f>+O37</f>
        <v>300000</v>
      </c>
      <c r="Q37" s="70">
        <f>+P37</f>
        <v>300000</v>
      </c>
      <c r="R37" s="68">
        <f>+O37/2</f>
        <v>150000</v>
      </c>
      <c r="S37" s="94">
        <v>39903.449999999997</v>
      </c>
      <c r="T37" s="66">
        <v>200000</v>
      </c>
      <c r="U37" s="66">
        <v>148203</v>
      </c>
      <c r="V37" s="66">
        <v>148203</v>
      </c>
      <c r="W37" s="146">
        <v>130000</v>
      </c>
      <c r="X37" s="66">
        <v>140000</v>
      </c>
      <c r="Y37" s="66">
        <v>140000</v>
      </c>
      <c r="Z37" s="66"/>
      <c r="AA37" s="66"/>
      <c r="AB37" s="66">
        <f>W37/2</f>
        <v>65000</v>
      </c>
      <c r="AC37" s="146">
        <v>234000</v>
      </c>
      <c r="AD37" s="66">
        <v>234000</v>
      </c>
      <c r="AE37" s="146">
        <v>230000</v>
      </c>
      <c r="AF37" s="146">
        <v>250000</v>
      </c>
      <c r="AG37" s="146">
        <v>260000</v>
      </c>
      <c r="AH37" s="66">
        <f>AE37/2</f>
        <v>115000</v>
      </c>
      <c r="AI37" s="146">
        <v>114000</v>
      </c>
      <c r="AJ37" s="146">
        <v>229000</v>
      </c>
      <c r="AK37" s="58">
        <f>SUM(AJ37-AE37)</f>
        <v>-1000</v>
      </c>
      <c r="AL37" s="146">
        <v>380000</v>
      </c>
      <c r="AM37" s="146">
        <v>380000</v>
      </c>
      <c r="AN37" s="146">
        <v>380000</v>
      </c>
    </row>
    <row r="38" spans="1:46" s="63" customFormat="1" ht="13.5" customHeight="1" x14ac:dyDescent="0.2">
      <c r="A38" s="147">
        <v>633213</v>
      </c>
      <c r="B38" s="148" t="s">
        <v>57</v>
      </c>
      <c r="C38" s="103"/>
      <c r="D38" s="103"/>
      <c r="E38" s="149"/>
      <c r="F38" s="150"/>
      <c r="G38" s="103"/>
      <c r="H38" s="103"/>
      <c r="I38" s="103"/>
      <c r="J38" s="103"/>
      <c r="K38" s="103"/>
      <c r="L38" s="103"/>
      <c r="M38" s="150"/>
      <c r="N38" s="103"/>
      <c r="O38" s="151">
        <v>9800000</v>
      </c>
      <c r="P38" s="152"/>
      <c r="Q38" s="153"/>
      <c r="R38" s="154">
        <f>+O38/2</f>
        <v>4900000</v>
      </c>
      <c r="S38" s="151"/>
      <c r="T38" s="103">
        <v>0</v>
      </c>
      <c r="U38" s="103">
        <v>0</v>
      </c>
      <c r="V38" s="103">
        <v>0</v>
      </c>
      <c r="W38" s="103">
        <v>4720000</v>
      </c>
      <c r="X38" s="103">
        <v>4412043</v>
      </c>
      <c r="Y38" s="103">
        <v>4388043</v>
      </c>
      <c r="Z38" s="58"/>
      <c r="AA38" s="58"/>
      <c r="AB38" s="103">
        <f>W38/2</f>
        <v>2360000</v>
      </c>
      <c r="AC38" s="103">
        <v>196596</v>
      </c>
      <c r="AD38" s="155">
        <v>3236142.34</v>
      </c>
      <c r="AE38" s="103">
        <v>13670000</v>
      </c>
      <c r="AF38" s="103">
        <v>7000000</v>
      </c>
      <c r="AG38" s="103">
        <v>7000000</v>
      </c>
      <c r="AH38" s="66">
        <f>AE38/2</f>
        <v>6835000</v>
      </c>
      <c r="AI38" s="103">
        <v>392196.36</v>
      </c>
      <c r="AJ38" s="156">
        <v>392196.36</v>
      </c>
      <c r="AK38" s="58">
        <f>SUM(AJ38-AE38)</f>
        <v>-13277803.640000001</v>
      </c>
      <c r="AL38" s="156">
        <v>2942250</v>
      </c>
      <c r="AM38" s="156">
        <v>746250</v>
      </c>
      <c r="AN38" s="156">
        <v>556700</v>
      </c>
      <c r="AO38" s="386" t="s">
        <v>256</v>
      </c>
    </row>
    <row r="39" spans="1:46" s="63" customFormat="1" ht="12.75" hidden="1" customHeight="1" x14ac:dyDescent="0.2">
      <c r="A39" s="157">
        <v>633214</v>
      </c>
      <c r="B39" s="158" t="s">
        <v>58</v>
      </c>
      <c r="C39" s="159"/>
      <c r="D39" s="159"/>
      <c r="E39" s="160"/>
      <c r="F39" s="161"/>
      <c r="G39" s="159"/>
      <c r="H39" s="159"/>
      <c r="I39" s="159"/>
      <c r="J39" s="159"/>
      <c r="K39" s="159"/>
      <c r="L39" s="159"/>
      <c r="M39" s="161"/>
      <c r="N39" s="159"/>
      <c r="O39" s="162">
        <v>0</v>
      </c>
      <c r="P39" s="163">
        <v>4000000</v>
      </c>
      <c r="Q39" s="164">
        <v>4000000</v>
      </c>
      <c r="R39" s="165">
        <f>+O39/2</f>
        <v>0</v>
      </c>
      <c r="S39" s="162">
        <v>0</v>
      </c>
      <c r="T39" s="159">
        <v>350000</v>
      </c>
      <c r="U39" s="159">
        <v>0</v>
      </c>
      <c r="V39" s="166">
        <v>0</v>
      </c>
      <c r="W39" s="159">
        <v>320000</v>
      </c>
      <c r="X39" s="166"/>
      <c r="Y39" s="159"/>
      <c r="Z39" s="167"/>
      <c r="AA39" s="167"/>
      <c r="AB39" s="159"/>
      <c r="AC39" s="159"/>
      <c r="AD39" s="97"/>
      <c r="AE39" s="159">
        <v>320000</v>
      </c>
      <c r="AF39" s="159">
        <v>320000</v>
      </c>
      <c r="AG39" s="159">
        <v>320000</v>
      </c>
      <c r="AH39" s="159">
        <v>320000</v>
      </c>
      <c r="AI39" s="159">
        <v>320000</v>
      </c>
      <c r="AJ39" s="159">
        <v>320000</v>
      </c>
      <c r="AK39" s="159">
        <v>320000</v>
      </c>
      <c r="AL39" s="159">
        <v>320000</v>
      </c>
      <c r="AM39" s="159">
        <v>320000</v>
      </c>
      <c r="AN39" s="159">
        <v>320000</v>
      </c>
    </row>
    <row r="40" spans="1:46" s="28" customFormat="1" ht="12.75" customHeight="1" x14ac:dyDescent="0.2">
      <c r="A40" s="104">
        <v>633</v>
      </c>
      <c r="B40" s="105" t="s">
        <v>59</v>
      </c>
      <c r="C40" s="106">
        <f>SUM(C37:C37)</f>
        <v>500000</v>
      </c>
      <c r="D40" s="107">
        <f>SUM(D37:D37)</f>
        <v>500000</v>
      </c>
      <c r="E40" s="106">
        <f>SUM(E37:E37)</f>
        <v>180000</v>
      </c>
      <c r="F40" s="108">
        <f>SUM(F34:F37)</f>
        <v>350000</v>
      </c>
      <c r="G40" s="107">
        <f>SUM(G37:G37)</f>
        <v>235000</v>
      </c>
      <c r="H40" s="107" t="e">
        <f>SUM(H34:H37:#REF!)</f>
        <v>#REF!</v>
      </c>
      <c r="I40" s="107" t="e">
        <f>SUM(I34:I37:#REF!)</f>
        <v>#REF!</v>
      </c>
      <c r="J40" s="107" t="e">
        <f>SUM(J34:J37:#REF!)</f>
        <v>#REF!</v>
      </c>
      <c r="K40" s="107" t="e">
        <f>SUM(K34:K37:#REF!)</f>
        <v>#REF!</v>
      </c>
      <c r="L40" s="107"/>
      <c r="M40" s="108">
        <f t="shared" ref="M40:S40" si="21">SUM(M34:M38)</f>
        <v>460000</v>
      </c>
      <c r="N40" s="107">
        <f t="shared" si="21"/>
        <v>460000</v>
      </c>
      <c r="O40" s="110">
        <f t="shared" si="21"/>
        <v>10380000</v>
      </c>
      <c r="P40" s="111">
        <f t="shared" si="21"/>
        <v>580000</v>
      </c>
      <c r="Q40" s="112">
        <f t="shared" si="21"/>
        <v>580000</v>
      </c>
      <c r="R40" s="113">
        <f t="shared" si="21"/>
        <v>5190000</v>
      </c>
      <c r="S40" s="110">
        <f t="shared" si="21"/>
        <v>386231.02</v>
      </c>
      <c r="T40" s="107">
        <f>SUM(T34:T39)</f>
        <v>1235000</v>
      </c>
      <c r="U40" s="107">
        <f>SUM(U34:U39)</f>
        <v>589092</v>
      </c>
      <c r="V40" s="107">
        <f>SUM(V34:V39)</f>
        <v>622473</v>
      </c>
      <c r="W40" s="107">
        <f>SUM(W34:W38)</f>
        <v>5452396</v>
      </c>
      <c r="X40" s="107">
        <f>SUM(X34:X38)</f>
        <v>4892043</v>
      </c>
      <c r="Y40" s="107">
        <f>SUM(Y34:Y38)</f>
        <v>4868043</v>
      </c>
      <c r="Z40" s="107">
        <f>SUM(Z34:Z39)</f>
        <v>0</v>
      </c>
      <c r="AA40" s="107">
        <f>SUM(AA34:AA39)</f>
        <v>0</v>
      </c>
      <c r="AB40" s="107">
        <f t="shared" ref="AB40:AJ40" si="22">SUM(AB34:AB38)</f>
        <v>2726198</v>
      </c>
      <c r="AC40" s="107">
        <f t="shared" si="22"/>
        <v>898609.31</v>
      </c>
      <c r="AD40" s="107">
        <f t="shared" si="22"/>
        <v>4142962.34</v>
      </c>
      <c r="AE40" s="107">
        <f t="shared" si="22"/>
        <v>14130000</v>
      </c>
      <c r="AF40" s="107">
        <f t="shared" si="22"/>
        <v>7480000</v>
      </c>
      <c r="AG40" s="107">
        <f t="shared" si="22"/>
        <v>7490000</v>
      </c>
      <c r="AH40" s="107">
        <f t="shared" si="22"/>
        <v>7065000</v>
      </c>
      <c r="AI40" s="107">
        <f t="shared" si="22"/>
        <v>621094.19999999995</v>
      </c>
      <c r="AJ40" s="107">
        <f t="shared" si="22"/>
        <v>821196.36</v>
      </c>
      <c r="AK40" s="33">
        <f t="shared" ref="AK40:AK48" si="23">SUM(AJ40-AE40)</f>
        <v>-13308803.640000001</v>
      </c>
      <c r="AL40" s="107">
        <f>SUM(AL34:AL38)</f>
        <v>7126100</v>
      </c>
      <c r="AM40" s="107">
        <f>SUM(AM34:AM38)</f>
        <v>3716250</v>
      </c>
      <c r="AN40" s="107">
        <f>SUM(AN34:AN38)</f>
        <v>3526700</v>
      </c>
      <c r="AP40" s="4"/>
      <c r="AQ40" s="4"/>
    </row>
    <row r="41" spans="1:46" s="28" customFormat="1" ht="12.75" customHeight="1" x14ac:dyDescent="0.2">
      <c r="A41" s="208">
        <v>63414</v>
      </c>
      <c r="B41" s="209" t="s">
        <v>239</v>
      </c>
      <c r="C41" s="106"/>
      <c r="D41" s="107"/>
      <c r="E41" s="106"/>
      <c r="F41" s="108"/>
      <c r="G41" s="107"/>
      <c r="H41" s="107"/>
      <c r="I41" s="107"/>
      <c r="J41" s="107"/>
      <c r="K41" s="107"/>
      <c r="L41" s="107"/>
      <c r="M41" s="108"/>
      <c r="N41" s="107"/>
      <c r="O41" s="110"/>
      <c r="P41" s="111"/>
      <c r="Q41" s="112"/>
      <c r="R41" s="113"/>
      <c r="S41" s="110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33"/>
      <c r="AL41" s="318">
        <v>105900</v>
      </c>
      <c r="AM41" s="318">
        <v>105900</v>
      </c>
      <c r="AN41" s="318">
        <v>105900</v>
      </c>
      <c r="AP41" s="4"/>
      <c r="AQ41" s="4"/>
    </row>
    <row r="42" spans="1:46" s="28" customFormat="1" ht="12.75" customHeight="1" x14ac:dyDescent="0.2">
      <c r="A42" s="104">
        <v>634</v>
      </c>
      <c r="B42" s="105" t="s">
        <v>240</v>
      </c>
      <c r="C42" s="106"/>
      <c r="D42" s="107"/>
      <c r="E42" s="106"/>
      <c r="F42" s="108"/>
      <c r="G42" s="107"/>
      <c r="H42" s="107"/>
      <c r="I42" s="107"/>
      <c r="J42" s="107"/>
      <c r="K42" s="107"/>
      <c r="L42" s="107"/>
      <c r="M42" s="108"/>
      <c r="N42" s="107"/>
      <c r="O42" s="110"/>
      <c r="P42" s="111"/>
      <c r="Q42" s="112"/>
      <c r="R42" s="113"/>
      <c r="S42" s="110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33"/>
      <c r="AL42" s="107">
        <f>SUM(AL41)</f>
        <v>105900</v>
      </c>
      <c r="AM42" s="107">
        <f>SUM(AM41)</f>
        <v>105900</v>
      </c>
      <c r="AN42" s="107">
        <f>SUM(AN41)</f>
        <v>105900</v>
      </c>
      <c r="AP42" s="4"/>
      <c r="AQ42" s="4"/>
    </row>
    <row r="43" spans="1:46" s="48" customFormat="1" ht="13.5" customHeight="1" x14ac:dyDescent="0.2">
      <c r="A43" s="49">
        <v>64</v>
      </c>
      <c r="B43" s="50" t="s">
        <v>60</v>
      </c>
      <c r="C43" s="119">
        <f t="shared" ref="C43:K43" si="24">SUM(C45+C50)</f>
        <v>7000</v>
      </c>
      <c r="D43" s="53">
        <f t="shared" si="24"/>
        <v>7000</v>
      </c>
      <c r="E43" s="53">
        <f t="shared" si="24"/>
        <v>9500</v>
      </c>
      <c r="F43" s="120">
        <f t="shared" si="24"/>
        <v>30000</v>
      </c>
      <c r="G43" s="53">
        <f t="shared" si="24"/>
        <v>6000</v>
      </c>
      <c r="H43" s="53">
        <f t="shared" si="24"/>
        <v>20389.88</v>
      </c>
      <c r="I43" s="53">
        <f t="shared" si="24"/>
        <v>8040</v>
      </c>
      <c r="J43" s="53">
        <f t="shared" si="24"/>
        <v>24372.260000000002</v>
      </c>
      <c r="K43" s="53">
        <f t="shared" si="24"/>
        <v>16332.26</v>
      </c>
      <c r="L43" s="53"/>
      <c r="M43" s="120">
        <f t="shared" ref="M43:AJ43" si="25">SUM(M45+M50)</f>
        <v>29700</v>
      </c>
      <c r="N43" s="53">
        <f t="shared" si="25"/>
        <v>29700</v>
      </c>
      <c r="O43" s="121">
        <f t="shared" si="25"/>
        <v>138200</v>
      </c>
      <c r="P43" s="168">
        <f t="shared" si="25"/>
        <v>143700</v>
      </c>
      <c r="Q43" s="169">
        <f t="shared" si="25"/>
        <v>149475</v>
      </c>
      <c r="R43" s="170">
        <f t="shared" si="25"/>
        <v>69100</v>
      </c>
      <c r="S43" s="121">
        <f t="shared" si="25"/>
        <v>166348.81</v>
      </c>
      <c r="T43" s="53">
        <f t="shared" si="25"/>
        <v>341200</v>
      </c>
      <c r="U43" s="53">
        <f t="shared" si="25"/>
        <v>210129</v>
      </c>
      <c r="V43" s="53">
        <f t="shared" si="25"/>
        <v>215805</v>
      </c>
      <c r="W43" s="171">
        <f t="shared" si="25"/>
        <v>59960</v>
      </c>
      <c r="X43" s="171">
        <f t="shared" si="25"/>
        <v>60960</v>
      </c>
      <c r="Y43" s="171">
        <f t="shared" si="25"/>
        <v>60960</v>
      </c>
      <c r="Z43" s="53">
        <f t="shared" si="25"/>
        <v>0</v>
      </c>
      <c r="AA43" s="53">
        <f t="shared" si="25"/>
        <v>0</v>
      </c>
      <c r="AB43" s="171">
        <f t="shared" si="25"/>
        <v>29980</v>
      </c>
      <c r="AC43" s="171">
        <f t="shared" si="25"/>
        <v>47422.39</v>
      </c>
      <c r="AD43" s="171">
        <f t="shared" si="25"/>
        <v>49961.01</v>
      </c>
      <c r="AE43" s="172">
        <f t="shared" si="25"/>
        <v>50000</v>
      </c>
      <c r="AF43" s="172">
        <f t="shared" si="25"/>
        <v>50000</v>
      </c>
      <c r="AG43" s="172">
        <f t="shared" si="25"/>
        <v>50000</v>
      </c>
      <c r="AH43" s="172">
        <f t="shared" si="25"/>
        <v>25000</v>
      </c>
      <c r="AI43" s="172">
        <f t="shared" si="25"/>
        <v>45826.97</v>
      </c>
      <c r="AJ43" s="172">
        <f t="shared" si="25"/>
        <v>51000</v>
      </c>
      <c r="AK43" s="47">
        <f t="shared" si="23"/>
        <v>1000</v>
      </c>
      <c r="AL43" s="172">
        <f>SUM(AL45+AL50)</f>
        <v>107000</v>
      </c>
      <c r="AM43" s="172">
        <f>SUM(AM45+AM50)</f>
        <v>97000</v>
      </c>
      <c r="AN43" s="172">
        <f>SUM(AN45+AN50)</f>
        <v>87000</v>
      </c>
      <c r="AP43" s="213"/>
      <c r="AQ43" s="213"/>
    </row>
    <row r="44" spans="1:46" s="63" customFormat="1" ht="13.5" customHeight="1" x14ac:dyDescent="0.2">
      <c r="A44" s="295">
        <v>64132</v>
      </c>
      <c r="B44" s="364" t="s">
        <v>61</v>
      </c>
      <c r="C44" s="297">
        <v>2000</v>
      </c>
      <c r="D44" s="297">
        <v>2000</v>
      </c>
      <c r="E44" s="297">
        <v>2500</v>
      </c>
      <c r="F44" s="299">
        <v>20000</v>
      </c>
      <c r="G44" s="85">
        <v>1500</v>
      </c>
      <c r="H44" s="85">
        <v>13972.03</v>
      </c>
      <c r="I44" s="85">
        <v>2010</v>
      </c>
      <c r="J44" s="85">
        <v>16999.23</v>
      </c>
      <c r="K44" s="297">
        <f>+J44-I44</f>
        <v>14989.23</v>
      </c>
      <c r="L44" s="85"/>
      <c r="M44" s="86">
        <v>26000</v>
      </c>
      <c r="N44" s="297">
        <f>+M44-L44</f>
        <v>26000</v>
      </c>
      <c r="O44" s="365">
        <v>26000</v>
      </c>
      <c r="P44" s="366">
        <v>26000</v>
      </c>
      <c r="Q44" s="367">
        <v>26000</v>
      </c>
      <c r="R44" s="368">
        <f>+O44/2</f>
        <v>13000</v>
      </c>
      <c r="S44" s="365">
        <v>7969.15</v>
      </c>
      <c r="T44" s="85">
        <f>+O44</f>
        <v>26000</v>
      </c>
      <c r="U44" s="85">
        <v>10600</v>
      </c>
      <c r="V44" s="85">
        <v>15000</v>
      </c>
      <c r="W44" s="85">
        <v>15000</v>
      </c>
      <c r="X44" s="85">
        <v>15000</v>
      </c>
      <c r="Y44" s="85">
        <v>15000</v>
      </c>
      <c r="Z44" s="85"/>
      <c r="AA44" s="85"/>
      <c r="AB44" s="91">
        <f>W44/2</f>
        <v>7500</v>
      </c>
      <c r="AC44" s="85">
        <v>3219.03</v>
      </c>
      <c r="AD44" s="85">
        <v>5000</v>
      </c>
      <c r="AE44" s="85">
        <v>5000</v>
      </c>
      <c r="AF44" s="85">
        <v>5000</v>
      </c>
      <c r="AG44" s="85">
        <v>5000</v>
      </c>
      <c r="AH44" s="297">
        <f>AE44/2</f>
        <v>2500</v>
      </c>
      <c r="AI44" s="85">
        <v>3477.79</v>
      </c>
      <c r="AJ44" s="85">
        <v>5000</v>
      </c>
      <c r="AK44" s="85">
        <f t="shared" si="23"/>
        <v>0</v>
      </c>
      <c r="AL44" s="85">
        <v>500</v>
      </c>
      <c r="AM44" s="85">
        <v>500</v>
      </c>
      <c r="AN44" s="85">
        <v>500</v>
      </c>
    </row>
    <row r="45" spans="1:46" s="28" customFormat="1" ht="13.5" customHeight="1" x14ac:dyDescent="0.2">
      <c r="A45" s="370">
        <v>641</v>
      </c>
      <c r="B45" s="371" t="s">
        <v>62</v>
      </c>
      <c r="C45" s="372">
        <f>SUM(C44:C44)</f>
        <v>2000</v>
      </c>
      <c r="D45" s="363">
        <f>SUM(D44:D44)</f>
        <v>2000</v>
      </c>
      <c r="E45" s="372">
        <f>SUM(E44)</f>
        <v>2500</v>
      </c>
      <c r="F45" s="373">
        <f t="shared" ref="F45:K45" si="26">SUM(F44:F44)</f>
        <v>20000</v>
      </c>
      <c r="G45" s="363">
        <f t="shared" si="26"/>
        <v>1500</v>
      </c>
      <c r="H45" s="363">
        <f t="shared" si="26"/>
        <v>13972.03</v>
      </c>
      <c r="I45" s="363">
        <f t="shared" si="26"/>
        <v>2010</v>
      </c>
      <c r="J45" s="363">
        <f t="shared" si="26"/>
        <v>16999.23</v>
      </c>
      <c r="K45" s="363">
        <f t="shared" si="26"/>
        <v>14989.23</v>
      </c>
      <c r="L45" s="363"/>
      <c r="M45" s="373">
        <f t="shared" ref="M45:AJ45" si="27">SUM(M44:M44)</f>
        <v>26000</v>
      </c>
      <c r="N45" s="363">
        <f t="shared" si="27"/>
        <v>26000</v>
      </c>
      <c r="O45" s="374">
        <f t="shared" si="27"/>
        <v>26000</v>
      </c>
      <c r="P45" s="375">
        <f t="shared" si="27"/>
        <v>26000</v>
      </c>
      <c r="Q45" s="376">
        <f t="shared" si="27"/>
        <v>26000</v>
      </c>
      <c r="R45" s="377">
        <f t="shared" si="27"/>
        <v>13000</v>
      </c>
      <c r="S45" s="374">
        <f t="shared" si="27"/>
        <v>7969.15</v>
      </c>
      <c r="T45" s="363">
        <f t="shared" si="27"/>
        <v>26000</v>
      </c>
      <c r="U45" s="363">
        <f t="shared" si="27"/>
        <v>10600</v>
      </c>
      <c r="V45" s="363">
        <f t="shared" si="27"/>
        <v>15000</v>
      </c>
      <c r="W45" s="363">
        <f t="shared" si="27"/>
        <v>15000</v>
      </c>
      <c r="X45" s="363">
        <f t="shared" si="27"/>
        <v>15000</v>
      </c>
      <c r="Y45" s="363">
        <f t="shared" si="27"/>
        <v>15000</v>
      </c>
      <c r="Z45" s="363">
        <f t="shared" si="27"/>
        <v>0</v>
      </c>
      <c r="AA45" s="363">
        <f t="shared" si="27"/>
        <v>0</v>
      </c>
      <c r="AB45" s="363">
        <f t="shared" si="27"/>
        <v>7500</v>
      </c>
      <c r="AC45" s="363">
        <f t="shared" si="27"/>
        <v>3219.03</v>
      </c>
      <c r="AD45" s="363">
        <f t="shared" si="27"/>
        <v>5000</v>
      </c>
      <c r="AE45" s="363">
        <f t="shared" si="27"/>
        <v>5000</v>
      </c>
      <c r="AF45" s="363">
        <f t="shared" si="27"/>
        <v>5000</v>
      </c>
      <c r="AG45" s="363">
        <f t="shared" si="27"/>
        <v>5000</v>
      </c>
      <c r="AH45" s="363">
        <f t="shared" si="27"/>
        <v>2500</v>
      </c>
      <c r="AI45" s="363">
        <f t="shared" si="27"/>
        <v>3477.79</v>
      </c>
      <c r="AJ45" s="363">
        <f t="shared" si="27"/>
        <v>5000</v>
      </c>
      <c r="AK45" s="378">
        <f t="shared" si="23"/>
        <v>0</v>
      </c>
      <c r="AL45" s="363">
        <f>SUM(AL44:AL44)</f>
        <v>500</v>
      </c>
      <c r="AM45" s="363">
        <f>SUM(AM44:AM44)</f>
        <v>500</v>
      </c>
      <c r="AN45" s="363">
        <f>SUM(AN44:AN44)</f>
        <v>500</v>
      </c>
    </row>
    <row r="46" spans="1:46" s="63" customFormat="1" ht="13.5" customHeight="1" x14ac:dyDescent="0.2">
      <c r="A46" s="127">
        <v>64219</v>
      </c>
      <c r="B46" s="128" t="s">
        <v>63</v>
      </c>
      <c r="C46" s="91">
        <v>2000</v>
      </c>
      <c r="D46" s="91">
        <v>2000</v>
      </c>
      <c r="E46" s="91">
        <v>2000</v>
      </c>
      <c r="F46" s="133">
        <v>3000</v>
      </c>
      <c r="G46" s="369">
        <v>1500</v>
      </c>
      <c r="H46" s="91">
        <v>1069.04</v>
      </c>
      <c r="I46" s="91">
        <v>2010</v>
      </c>
      <c r="J46" s="91">
        <v>1957.23</v>
      </c>
      <c r="K46" s="91">
        <f>+J46-I46</f>
        <v>-52.769999999999982</v>
      </c>
      <c r="L46" s="91"/>
      <c r="M46" s="133">
        <v>1500</v>
      </c>
      <c r="N46" s="91">
        <f>+M46-L46</f>
        <v>1500</v>
      </c>
      <c r="O46" s="87">
        <v>110000</v>
      </c>
      <c r="P46" s="88">
        <f>+O46*1.05</f>
        <v>115500</v>
      </c>
      <c r="Q46" s="89">
        <f>+P46*1.05</f>
        <v>121275</v>
      </c>
      <c r="R46" s="87">
        <f>+O46/2</f>
        <v>55000</v>
      </c>
      <c r="S46" s="90">
        <v>883.37</v>
      </c>
      <c r="T46" s="91">
        <v>2000</v>
      </c>
      <c r="U46" s="91">
        <v>1561</v>
      </c>
      <c r="V46" s="91">
        <v>2000</v>
      </c>
      <c r="W46" s="91">
        <v>2000</v>
      </c>
      <c r="X46" s="91">
        <v>3000</v>
      </c>
      <c r="Y46" s="91">
        <v>3000</v>
      </c>
      <c r="Z46" s="91"/>
      <c r="AA46" s="91"/>
      <c r="AB46" s="91">
        <f>W46/2</f>
        <v>1000</v>
      </c>
      <c r="AC46" s="91">
        <v>2648.77</v>
      </c>
      <c r="AD46" s="91">
        <v>3000</v>
      </c>
      <c r="AE46" s="91">
        <v>3000</v>
      </c>
      <c r="AF46" s="91">
        <v>3000</v>
      </c>
      <c r="AG46" s="91">
        <v>3000</v>
      </c>
      <c r="AH46" s="58">
        <f>AE46/2</f>
        <v>1500</v>
      </c>
      <c r="AI46" s="91">
        <v>3011.03</v>
      </c>
      <c r="AJ46" s="91">
        <v>4000</v>
      </c>
      <c r="AK46" s="58">
        <f t="shared" si="23"/>
        <v>1000</v>
      </c>
      <c r="AL46" s="91">
        <v>6000</v>
      </c>
      <c r="AM46" s="91">
        <v>6000</v>
      </c>
      <c r="AN46" s="91">
        <v>6000</v>
      </c>
    </row>
    <row r="47" spans="1:46" s="63" customFormat="1" ht="13.5" customHeight="1" x14ac:dyDescent="0.2">
      <c r="A47" s="64">
        <v>64236</v>
      </c>
      <c r="B47" s="93" t="s">
        <v>64</v>
      </c>
      <c r="C47" s="66">
        <v>3000</v>
      </c>
      <c r="D47" s="66">
        <v>3000</v>
      </c>
      <c r="E47" s="66">
        <v>5000</v>
      </c>
      <c r="F47" s="67">
        <v>7000</v>
      </c>
      <c r="G47" s="66">
        <v>3000</v>
      </c>
      <c r="H47" s="66">
        <v>5348.81</v>
      </c>
      <c r="I47" s="66">
        <v>4020</v>
      </c>
      <c r="J47" s="66">
        <v>5415.8</v>
      </c>
      <c r="K47" s="66">
        <f>+J47-I47</f>
        <v>1395.8000000000002</v>
      </c>
      <c r="L47" s="66"/>
      <c r="M47" s="67">
        <v>2200</v>
      </c>
      <c r="N47" s="66">
        <f>+M47-L47</f>
        <v>2200</v>
      </c>
      <c r="O47" s="68">
        <v>2200</v>
      </c>
      <c r="P47" s="69">
        <v>2200</v>
      </c>
      <c r="Q47" s="70">
        <v>2200</v>
      </c>
      <c r="R47" s="68">
        <f>+O47/2</f>
        <v>1100</v>
      </c>
      <c r="S47" s="94">
        <v>1652.29</v>
      </c>
      <c r="T47" s="66">
        <f>+O47</f>
        <v>2200</v>
      </c>
      <c r="U47" s="66">
        <v>3163</v>
      </c>
      <c r="V47" s="66">
        <v>4000</v>
      </c>
      <c r="W47" s="66">
        <v>4000</v>
      </c>
      <c r="X47" s="66">
        <v>4000</v>
      </c>
      <c r="Y47" s="66">
        <v>4000</v>
      </c>
      <c r="Z47" s="66"/>
      <c r="AA47" s="66"/>
      <c r="AB47" s="66">
        <f>W47/2</f>
        <v>2000</v>
      </c>
      <c r="AC47" s="66">
        <v>2593.58</v>
      </c>
      <c r="AD47" s="66">
        <v>3000</v>
      </c>
      <c r="AE47" s="66">
        <v>3000</v>
      </c>
      <c r="AF47" s="66">
        <v>3000</v>
      </c>
      <c r="AG47" s="66">
        <v>3000</v>
      </c>
      <c r="AH47" s="66">
        <f>AE47/2</f>
        <v>1500</v>
      </c>
      <c r="AI47" s="66">
        <v>377.15</v>
      </c>
      <c r="AJ47" s="66">
        <v>3000</v>
      </c>
      <c r="AK47" s="58">
        <f t="shared" si="23"/>
        <v>0</v>
      </c>
      <c r="AL47" s="66">
        <v>500</v>
      </c>
      <c r="AM47" s="66">
        <v>500</v>
      </c>
      <c r="AN47" s="66">
        <v>500</v>
      </c>
    </row>
    <row r="48" spans="1:46" s="63" customFormat="1" ht="13.5" customHeight="1" x14ac:dyDescent="0.2">
      <c r="A48" s="64">
        <v>64239</v>
      </c>
      <c r="B48" s="93" t="s">
        <v>65</v>
      </c>
      <c r="C48" s="66"/>
      <c r="D48" s="66"/>
      <c r="E48" s="66"/>
      <c r="F48" s="67"/>
      <c r="G48" s="66"/>
      <c r="H48" s="66"/>
      <c r="I48" s="66"/>
      <c r="J48" s="66"/>
      <c r="K48" s="66"/>
      <c r="L48" s="66"/>
      <c r="M48" s="67"/>
      <c r="N48" s="66"/>
      <c r="O48" s="68">
        <v>0</v>
      </c>
      <c r="P48" s="69"/>
      <c r="Q48" s="70"/>
      <c r="R48" s="68">
        <v>0</v>
      </c>
      <c r="S48" s="94">
        <v>155844</v>
      </c>
      <c r="T48" s="66">
        <v>311000</v>
      </c>
      <c r="U48" s="66">
        <v>194805</v>
      </c>
      <c r="V48" s="66">
        <v>194805</v>
      </c>
      <c r="W48" s="66">
        <v>38960</v>
      </c>
      <c r="X48" s="66">
        <v>38960</v>
      </c>
      <c r="Y48" s="66">
        <v>38960</v>
      </c>
      <c r="Z48" s="66"/>
      <c r="AA48" s="66"/>
      <c r="AB48" s="66">
        <f>W48/2</f>
        <v>19480</v>
      </c>
      <c r="AC48" s="66">
        <v>38961.01</v>
      </c>
      <c r="AD48" s="66">
        <v>38961.01</v>
      </c>
      <c r="AE48" s="66">
        <v>39000</v>
      </c>
      <c r="AF48" s="66">
        <v>39000</v>
      </c>
      <c r="AG48" s="66">
        <v>39000</v>
      </c>
      <c r="AH48" s="66">
        <f>AE48/2</f>
        <v>19500</v>
      </c>
      <c r="AI48" s="66">
        <v>38961</v>
      </c>
      <c r="AJ48" s="66">
        <v>39000</v>
      </c>
      <c r="AK48" s="66">
        <f t="shared" si="23"/>
        <v>0</v>
      </c>
      <c r="AL48" s="66">
        <v>60000</v>
      </c>
      <c r="AM48" s="66">
        <v>60000</v>
      </c>
      <c r="AN48" s="66">
        <v>60000</v>
      </c>
    </row>
    <row r="49" spans="1:40" s="63" customFormat="1" ht="13.5" customHeight="1" x14ac:dyDescent="0.2">
      <c r="A49" s="72">
        <v>64299</v>
      </c>
      <c r="B49" s="96" t="s">
        <v>66</v>
      </c>
      <c r="C49" s="97"/>
      <c r="D49" s="97"/>
      <c r="E49" s="97"/>
      <c r="F49" s="98"/>
      <c r="G49" s="97"/>
      <c r="H49" s="97"/>
      <c r="I49" s="97"/>
      <c r="J49" s="97"/>
      <c r="K49" s="97"/>
      <c r="L49" s="97"/>
      <c r="M49" s="98"/>
      <c r="N49" s="97"/>
      <c r="O49" s="102"/>
      <c r="P49" s="100"/>
      <c r="Q49" s="101"/>
      <c r="R49" s="102"/>
      <c r="S49" s="99"/>
      <c r="T49" s="97"/>
      <c r="U49" s="97"/>
      <c r="V49" s="97"/>
      <c r="W49" s="97"/>
      <c r="X49" s="97"/>
      <c r="Y49" s="97"/>
      <c r="Z49" s="97"/>
      <c r="AA49" s="97"/>
      <c r="AB49" s="91"/>
      <c r="AC49" s="97"/>
      <c r="AD49" s="97"/>
      <c r="AE49" s="97"/>
      <c r="AF49" s="97"/>
      <c r="AG49" s="97"/>
      <c r="AH49" s="91"/>
      <c r="AI49" s="97"/>
      <c r="AJ49" s="97"/>
      <c r="AK49" s="179"/>
      <c r="AL49" s="97">
        <v>40000</v>
      </c>
      <c r="AM49" s="97">
        <v>30000</v>
      </c>
      <c r="AN49" s="97">
        <v>20000</v>
      </c>
    </row>
    <row r="50" spans="1:40" ht="13.5" customHeight="1" x14ac:dyDescent="0.2">
      <c r="A50" s="74">
        <v>642</v>
      </c>
      <c r="B50" s="105" t="s">
        <v>67</v>
      </c>
      <c r="C50" s="106">
        <f t="shared" ref="C50:K50" si="28">SUM(C46:C47)</f>
        <v>5000</v>
      </c>
      <c r="D50" s="107">
        <f t="shared" si="28"/>
        <v>5000</v>
      </c>
      <c r="E50" s="106">
        <f t="shared" si="28"/>
        <v>7000</v>
      </c>
      <c r="F50" s="108">
        <f t="shared" si="28"/>
        <v>10000</v>
      </c>
      <c r="G50" s="107">
        <f t="shared" si="28"/>
        <v>4500</v>
      </c>
      <c r="H50" s="107">
        <f t="shared" si="28"/>
        <v>6417.85</v>
      </c>
      <c r="I50" s="107">
        <f t="shared" si="28"/>
        <v>6030</v>
      </c>
      <c r="J50" s="107">
        <f t="shared" si="28"/>
        <v>7373.0300000000007</v>
      </c>
      <c r="K50" s="107">
        <f t="shared" si="28"/>
        <v>1343.0300000000002</v>
      </c>
      <c r="L50" s="107"/>
      <c r="M50" s="108">
        <f t="shared" ref="M50:R50" si="29">SUM(M46:M47)</f>
        <v>3700</v>
      </c>
      <c r="N50" s="107">
        <f t="shared" si="29"/>
        <v>3700</v>
      </c>
      <c r="O50" s="113">
        <f t="shared" si="29"/>
        <v>112200</v>
      </c>
      <c r="P50" s="111">
        <f t="shared" si="29"/>
        <v>117700</v>
      </c>
      <c r="Q50" s="112">
        <f t="shared" si="29"/>
        <v>123475</v>
      </c>
      <c r="R50" s="113">
        <f t="shared" si="29"/>
        <v>56100</v>
      </c>
      <c r="S50" s="110">
        <f>+S48+S47+S46</f>
        <v>158379.66</v>
      </c>
      <c r="T50" s="107">
        <f>+T48+T47+T46</f>
        <v>315200</v>
      </c>
      <c r="U50" s="107">
        <f>+U48+U47+U46</f>
        <v>199529</v>
      </c>
      <c r="V50" s="107">
        <f>+V48+V47+V46</f>
        <v>200805</v>
      </c>
      <c r="W50" s="107">
        <f>+W48+W47+W46</f>
        <v>44960</v>
      </c>
      <c r="X50" s="107">
        <f>SUM(X46:X48)</f>
        <v>45960</v>
      </c>
      <c r="Y50" s="107">
        <f>SUM(Y46:Y48)</f>
        <v>45960</v>
      </c>
      <c r="Z50" s="107">
        <f t="shared" ref="Z50:AJ50" si="30">+Z48+Z47+Z46</f>
        <v>0</v>
      </c>
      <c r="AA50" s="107">
        <f t="shared" si="30"/>
        <v>0</v>
      </c>
      <c r="AB50" s="107">
        <f t="shared" si="30"/>
        <v>22480</v>
      </c>
      <c r="AC50" s="107">
        <f t="shared" si="30"/>
        <v>44203.360000000001</v>
      </c>
      <c r="AD50" s="107">
        <f t="shared" si="30"/>
        <v>44961.01</v>
      </c>
      <c r="AE50" s="107">
        <f t="shared" si="30"/>
        <v>45000</v>
      </c>
      <c r="AF50" s="107">
        <f t="shared" si="30"/>
        <v>45000</v>
      </c>
      <c r="AG50" s="107">
        <f t="shared" si="30"/>
        <v>45000</v>
      </c>
      <c r="AH50" s="107">
        <f t="shared" si="30"/>
        <v>22500</v>
      </c>
      <c r="AI50" s="107">
        <f t="shared" si="30"/>
        <v>42349.18</v>
      </c>
      <c r="AJ50" s="107">
        <f t="shared" si="30"/>
        <v>46000</v>
      </c>
      <c r="AK50" s="33">
        <f t="shared" ref="AK50:AK62" si="31">SUM(AJ50-AE50)</f>
        <v>1000</v>
      </c>
      <c r="AL50" s="107">
        <f>+AL49+AL48+AL47+AL46</f>
        <v>106500</v>
      </c>
      <c r="AM50" s="107">
        <f>+AM49+AM48+AM47+AM46</f>
        <v>96500</v>
      </c>
      <c r="AN50" s="107">
        <f>+AN49+AN48+AN47+AN46</f>
        <v>86500</v>
      </c>
    </row>
    <row r="51" spans="1:40" s="48" customFormat="1" ht="13.5" customHeight="1" x14ac:dyDescent="0.2">
      <c r="A51" s="49">
        <v>65</v>
      </c>
      <c r="B51" s="50" t="s">
        <v>68</v>
      </c>
      <c r="C51" s="119">
        <f t="shared" ref="C51:K51" si="32">SUM(C56+C69)</f>
        <v>339004</v>
      </c>
      <c r="D51" s="53">
        <f t="shared" si="32"/>
        <v>114502</v>
      </c>
      <c r="E51" s="53">
        <f t="shared" si="32"/>
        <v>180633</v>
      </c>
      <c r="F51" s="120" t="e">
        <f t="shared" si="32"/>
        <v>#REF!</v>
      </c>
      <c r="G51" s="53" t="e">
        <f t="shared" si="32"/>
        <v>#REF!</v>
      </c>
      <c r="H51" s="53" t="e">
        <f t="shared" si="32"/>
        <v>#REF!</v>
      </c>
      <c r="I51" s="53" t="e">
        <f t="shared" si="32"/>
        <v>#REF!</v>
      </c>
      <c r="J51" s="53" t="e">
        <f t="shared" si="32"/>
        <v>#REF!</v>
      </c>
      <c r="K51" s="53" t="e">
        <f t="shared" si="32"/>
        <v>#REF!</v>
      </c>
      <c r="L51" s="53"/>
      <c r="M51" s="120">
        <f t="shared" ref="M51:AD51" si="33">SUM(M56+M69)</f>
        <v>264403</v>
      </c>
      <c r="N51" s="53">
        <f t="shared" si="33"/>
        <v>264405</v>
      </c>
      <c r="O51" s="170">
        <f t="shared" si="33"/>
        <v>1044403</v>
      </c>
      <c r="P51" s="170">
        <f t="shared" si="33"/>
        <v>124403</v>
      </c>
      <c r="Q51" s="170">
        <f t="shared" si="33"/>
        <v>124403</v>
      </c>
      <c r="R51" s="170">
        <f t="shared" si="33"/>
        <v>522200</v>
      </c>
      <c r="S51" s="170">
        <f t="shared" si="33"/>
        <v>76581.62000000001</v>
      </c>
      <c r="T51" s="170">
        <f t="shared" si="33"/>
        <v>127000</v>
      </c>
      <c r="U51" s="170">
        <f t="shared" si="33"/>
        <v>177494</v>
      </c>
      <c r="V51" s="170">
        <f t="shared" si="33"/>
        <v>232349</v>
      </c>
      <c r="W51" s="170">
        <f t="shared" si="33"/>
        <v>273500</v>
      </c>
      <c r="X51" s="170">
        <f t="shared" si="33"/>
        <v>193500</v>
      </c>
      <c r="Y51" s="170">
        <f t="shared" si="33"/>
        <v>193500</v>
      </c>
      <c r="Z51" s="53">
        <f t="shared" si="33"/>
        <v>0</v>
      </c>
      <c r="AA51" s="53">
        <f t="shared" si="33"/>
        <v>0</v>
      </c>
      <c r="AB51" s="170">
        <f t="shared" si="33"/>
        <v>177673</v>
      </c>
      <c r="AC51" s="170">
        <f t="shared" si="33"/>
        <v>98421.31</v>
      </c>
      <c r="AD51" s="170">
        <f t="shared" si="33"/>
        <v>105500</v>
      </c>
      <c r="AE51" s="170">
        <f>SUM(AE56+AE65+AE69)</f>
        <v>800000</v>
      </c>
      <c r="AF51" s="170">
        <f>SUM(AF56+AF69)</f>
        <v>380000</v>
      </c>
      <c r="AG51" s="170">
        <f>SUM(AG56+AG69)</f>
        <v>381000</v>
      </c>
      <c r="AH51" s="170">
        <f>SUM(AH56+AH65+AH69)</f>
        <v>400000</v>
      </c>
      <c r="AI51" s="170">
        <f>SUM(AI56+AI65+AI69)</f>
        <v>612046.50000000012</v>
      </c>
      <c r="AJ51" s="170">
        <f>SUM(AJ56+AJ65+AJ69)</f>
        <v>712400</v>
      </c>
      <c r="AK51" s="47">
        <f t="shared" si="31"/>
        <v>-87600</v>
      </c>
      <c r="AL51" s="170">
        <f>SUM(AL56+AL65+AL69)</f>
        <v>742000</v>
      </c>
      <c r="AM51" s="170">
        <f>SUM(AM56+AM65+AM69)</f>
        <v>742000</v>
      </c>
      <c r="AN51" s="170">
        <f>SUM(AN56+AN65+AN69)</f>
        <v>742000</v>
      </c>
    </row>
    <row r="52" spans="1:40" s="63" customFormat="1" ht="13.5" customHeight="1" x14ac:dyDescent="0.2">
      <c r="A52" s="83">
        <v>65123</v>
      </c>
      <c r="B52" s="180" t="s">
        <v>69</v>
      </c>
      <c r="C52" s="58">
        <v>1000</v>
      </c>
      <c r="D52" s="58">
        <v>1500</v>
      </c>
      <c r="E52" s="58">
        <v>630</v>
      </c>
      <c r="F52" s="59">
        <v>700</v>
      </c>
      <c r="G52" s="58">
        <v>500</v>
      </c>
      <c r="H52" s="58">
        <v>560</v>
      </c>
      <c r="I52" s="58">
        <v>670</v>
      </c>
      <c r="J52" s="58">
        <v>700</v>
      </c>
      <c r="K52" s="58">
        <f>+J52-I52</f>
        <v>30</v>
      </c>
      <c r="L52" s="58"/>
      <c r="M52" s="59">
        <v>1200</v>
      </c>
      <c r="N52" s="58">
        <f>+M52-L52</f>
        <v>1200</v>
      </c>
      <c r="O52" s="60">
        <v>1200</v>
      </c>
      <c r="P52" s="61">
        <v>1200</v>
      </c>
      <c r="Q52" s="62">
        <v>1200</v>
      </c>
      <c r="R52" s="60">
        <f>+O52/2</f>
        <v>600</v>
      </c>
      <c r="S52" s="118">
        <v>1366.02</v>
      </c>
      <c r="T52" s="58">
        <v>2000</v>
      </c>
      <c r="U52" s="116">
        <v>3503</v>
      </c>
      <c r="V52" s="58">
        <v>3503</v>
      </c>
      <c r="W52" s="58">
        <v>3500</v>
      </c>
      <c r="X52" s="58">
        <v>3500</v>
      </c>
      <c r="Y52" s="58">
        <v>3500</v>
      </c>
      <c r="Z52" s="58"/>
      <c r="AA52" s="58"/>
      <c r="AB52" s="58">
        <f>W52/2</f>
        <v>1750</v>
      </c>
      <c r="AC52" s="58">
        <v>6727.94</v>
      </c>
      <c r="AD52" s="116">
        <v>7000</v>
      </c>
      <c r="AE52" s="58">
        <v>7000</v>
      </c>
      <c r="AF52" s="58">
        <v>7000</v>
      </c>
      <c r="AG52" s="58">
        <v>7000</v>
      </c>
      <c r="AH52" s="66">
        <f>AE52/2</f>
        <v>3500</v>
      </c>
      <c r="AI52" s="58">
        <v>3376.7</v>
      </c>
      <c r="AJ52" s="58">
        <v>3400</v>
      </c>
      <c r="AK52" s="58">
        <f t="shared" si="31"/>
        <v>-3600</v>
      </c>
      <c r="AL52" s="58">
        <v>5000</v>
      </c>
      <c r="AM52" s="58">
        <v>5000</v>
      </c>
      <c r="AN52" s="58">
        <v>5000</v>
      </c>
    </row>
    <row r="53" spans="1:40" s="63" customFormat="1" ht="13.5" customHeight="1" x14ac:dyDescent="0.2">
      <c r="A53" s="64">
        <v>65139</v>
      </c>
      <c r="B53" s="93" t="s">
        <v>224</v>
      </c>
      <c r="C53" s="66"/>
      <c r="D53" s="66"/>
      <c r="E53" s="66"/>
      <c r="F53" s="67"/>
      <c r="G53" s="66"/>
      <c r="H53" s="66"/>
      <c r="I53" s="66"/>
      <c r="J53" s="66"/>
      <c r="K53" s="66"/>
      <c r="L53" s="66"/>
      <c r="M53" s="67"/>
      <c r="N53" s="66"/>
      <c r="O53" s="294"/>
      <c r="P53" s="69"/>
      <c r="Q53" s="70"/>
      <c r="R53" s="68"/>
      <c r="S53" s="94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>
        <v>4000</v>
      </c>
      <c r="AM53" s="66">
        <v>4000</v>
      </c>
      <c r="AN53" s="66">
        <v>4000</v>
      </c>
    </row>
    <row r="54" spans="1:40" s="63" customFormat="1" ht="13.5" customHeight="1" x14ac:dyDescent="0.2">
      <c r="A54" s="64">
        <v>65149</v>
      </c>
      <c r="B54" s="303" t="s">
        <v>70</v>
      </c>
      <c r="C54" s="66">
        <v>120000</v>
      </c>
      <c r="D54" s="66">
        <v>30000</v>
      </c>
      <c r="E54" s="66">
        <v>90000</v>
      </c>
      <c r="F54" s="67">
        <v>20000</v>
      </c>
      <c r="G54" s="66">
        <v>15000</v>
      </c>
      <c r="H54" s="66">
        <v>62881.04</v>
      </c>
      <c r="I54" s="66">
        <v>20100</v>
      </c>
      <c r="J54" s="66">
        <v>64306.27</v>
      </c>
      <c r="K54" s="66">
        <f>+J54-I54</f>
        <v>44206.27</v>
      </c>
      <c r="L54" s="66"/>
      <c r="M54" s="67">
        <v>3200</v>
      </c>
      <c r="N54" s="66">
        <f>+M54-L54</f>
        <v>3200</v>
      </c>
      <c r="O54" s="94">
        <v>3200</v>
      </c>
      <c r="P54" s="69">
        <v>3200</v>
      </c>
      <c r="Q54" s="70">
        <v>3200</v>
      </c>
      <c r="R54" s="68">
        <f>+O54/2</f>
        <v>1600</v>
      </c>
      <c r="S54" s="94">
        <v>3768</v>
      </c>
      <c r="T54" s="66">
        <v>5000</v>
      </c>
      <c r="U54" s="66">
        <v>10392</v>
      </c>
      <c r="V54" s="66">
        <v>12000</v>
      </c>
      <c r="W54" s="66">
        <v>20000</v>
      </c>
      <c r="X54" s="66">
        <v>20000</v>
      </c>
      <c r="Y54" s="66">
        <v>20000</v>
      </c>
      <c r="Z54" s="66"/>
      <c r="AA54" s="66"/>
      <c r="AB54" s="66">
        <f>W54/2</f>
        <v>10000</v>
      </c>
      <c r="AC54" s="66">
        <v>24763.439999999999</v>
      </c>
      <c r="AD54" s="66">
        <v>26000</v>
      </c>
      <c r="AE54" s="66">
        <v>20000</v>
      </c>
      <c r="AF54" s="66">
        <v>20000</v>
      </c>
      <c r="AG54" s="66">
        <v>20000</v>
      </c>
      <c r="AH54" s="66">
        <f>AE54/2</f>
        <v>10000</v>
      </c>
      <c r="AI54" s="66">
        <v>13930.74</v>
      </c>
      <c r="AJ54" s="66">
        <v>20000</v>
      </c>
      <c r="AK54" s="66">
        <f t="shared" si="31"/>
        <v>0</v>
      </c>
      <c r="AL54" s="66">
        <v>2000</v>
      </c>
      <c r="AM54" s="66">
        <v>2000</v>
      </c>
      <c r="AN54" s="66">
        <v>2000</v>
      </c>
    </row>
    <row r="55" spans="1:40" s="63" customFormat="1" ht="13.5" customHeight="1" x14ac:dyDescent="0.2">
      <c r="A55" s="95">
        <v>651492</v>
      </c>
      <c r="B55" s="181" t="s">
        <v>230</v>
      </c>
      <c r="C55" s="97"/>
      <c r="D55" s="97"/>
      <c r="E55" s="97"/>
      <c r="F55" s="98"/>
      <c r="G55" s="97"/>
      <c r="H55" s="97"/>
      <c r="I55" s="97"/>
      <c r="J55" s="97"/>
      <c r="K55" s="97"/>
      <c r="L55" s="97"/>
      <c r="M55" s="98"/>
      <c r="N55" s="97"/>
      <c r="O55" s="99"/>
      <c r="P55" s="100"/>
      <c r="Q55" s="101"/>
      <c r="R55" s="102"/>
      <c r="S55" s="99"/>
      <c r="T55" s="97"/>
      <c r="U55" s="97"/>
      <c r="V55" s="97"/>
      <c r="W55" s="97"/>
      <c r="X55" s="97"/>
      <c r="Y55" s="97"/>
      <c r="Z55" s="97"/>
      <c r="AA55" s="97"/>
      <c r="AB55" s="91"/>
      <c r="AC55" s="97"/>
      <c r="AD55" s="97"/>
      <c r="AE55" s="97"/>
      <c r="AF55" s="97"/>
      <c r="AG55" s="97"/>
      <c r="AH55" s="91"/>
      <c r="AI55" s="97"/>
      <c r="AJ55" s="97"/>
      <c r="AK55" s="91"/>
      <c r="AL55" s="97">
        <v>1000</v>
      </c>
      <c r="AM55" s="97">
        <v>1000</v>
      </c>
      <c r="AN55" s="97">
        <v>1000</v>
      </c>
    </row>
    <row r="56" spans="1:40" ht="13.5" customHeight="1" x14ac:dyDescent="0.2">
      <c r="A56" s="104">
        <v>651</v>
      </c>
      <c r="B56" s="105" t="s">
        <v>71</v>
      </c>
      <c r="C56" s="106">
        <f t="shared" ref="C56:K56" si="34">SUM(C52:C54)</f>
        <v>121000</v>
      </c>
      <c r="D56" s="107">
        <f t="shared" si="34"/>
        <v>31500</v>
      </c>
      <c r="E56" s="106">
        <f t="shared" si="34"/>
        <v>90630</v>
      </c>
      <c r="F56" s="108">
        <f t="shared" si="34"/>
        <v>20700</v>
      </c>
      <c r="G56" s="107">
        <f t="shared" si="34"/>
        <v>15500</v>
      </c>
      <c r="H56" s="107">
        <f t="shared" si="34"/>
        <v>63441.04</v>
      </c>
      <c r="I56" s="107">
        <f t="shared" si="34"/>
        <v>20770</v>
      </c>
      <c r="J56" s="107">
        <f t="shared" si="34"/>
        <v>65006.27</v>
      </c>
      <c r="K56" s="107">
        <f t="shared" si="34"/>
        <v>44236.27</v>
      </c>
      <c r="L56" s="107"/>
      <c r="M56" s="108">
        <f t="shared" ref="M56:AJ56" si="35">SUM(M52:M54)</f>
        <v>4400</v>
      </c>
      <c r="N56" s="107">
        <f t="shared" si="35"/>
        <v>4400</v>
      </c>
      <c r="O56" s="110">
        <f t="shared" si="35"/>
        <v>4400</v>
      </c>
      <c r="P56" s="111">
        <f t="shared" si="35"/>
        <v>4400</v>
      </c>
      <c r="Q56" s="112">
        <f t="shared" si="35"/>
        <v>4400</v>
      </c>
      <c r="R56" s="113">
        <f t="shared" si="35"/>
        <v>2200</v>
      </c>
      <c r="S56" s="110">
        <f t="shared" si="35"/>
        <v>5134.0200000000004</v>
      </c>
      <c r="T56" s="107">
        <f t="shared" si="35"/>
        <v>7000</v>
      </c>
      <c r="U56" s="107">
        <f t="shared" si="35"/>
        <v>13895</v>
      </c>
      <c r="V56" s="107">
        <f t="shared" si="35"/>
        <v>15503</v>
      </c>
      <c r="W56" s="107">
        <f t="shared" si="35"/>
        <v>23500</v>
      </c>
      <c r="X56" s="107">
        <f t="shared" si="35"/>
        <v>23500</v>
      </c>
      <c r="Y56" s="107">
        <f t="shared" si="35"/>
        <v>23500</v>
      </c>
      <c r="Z56" s="107">
        <f t="shared" si="35"/>
        <v>0</v>
      </c>
      <c r="AA56" s="107">
        <f t="shared" si="35"/>
        <v>0</v>
      </c>
      <c r="AB56" s="107">
        <f t="shared" si="35"/>
        <v>11750</v>
      </c>
      <c r="AC56" s="107">
        <f t="shared" si="35"/>
        <v>31491.379999999997</v>
      </c>
      <c r="AD56" s="107">
        <f t="shared" si="35"/>
        <v>33000</v>
      </c>
      <c r="AE56" s="107">
        <f t="shared" si="35"/>
        <v>27000</v>
      </c>
      <c r="AF56" s="107">
        <f t="shared" si="35"/>
        <v>27000</v>
      </c>
      <c r="AG56" s="107">
        <f t="shared" si="35"/>
        <v>27000</v>
      </c>
      <c r="AH56" s="107">
        <f t="shared" si="35"/>
        <v>13500</v>
      </c>
      <c r="AI56" s="107">
        <f t="shared" si="35"/>
        <v>17307.439999999999</v>
      </c>
      <c r="AJ56" s="107">
        <f t="shared" si="35"/>
        <v>23400</v>
      </c>
      <c r="AK56" s="33">
        <f t="shared" si="31"/>
        <v>-3600</v>
      </c>
      <c r="AL56" s="107">
        <f>SUM(AL52:AL55)</f>
        <v>12000</v>
      </c>
      <c r="AM56" s="107">
        <f>SUM(AM52:AM55)</f>
        <v>12000</v>
      </c>
      <c r="AN56" s="107">
        <f>SUM(AN52:AN55)</f>
        <v>12000</v>
      </c>
    </row>
    <row r="57" spans="1:40" ht="13.5" customHeight="1" x14ac:dyDescent="0.2">
      <c r="A57" s="182">
        <v>65221</v>
      </c>
      <c r="B57" s="183" t="s">
        <v>72</v>
      </c>
      <c r="C57" s="184"/>
      <c r="D57" s="185"/>
      <c r="E57" s="184"/>
      <c r="F57" s="186"/>
      <c r="G57" s="185"/>
      <c r="H57" s="185"/>
      <c r="I57" s="185"/>
      <c r="J57" s="185"/>
      <c r="K57" s="185"/>
      <c r="L57" s="185"/>
      <c r="M57" s="186"/>
      <c r="N57" s="185"/>
      <c r="O57" s="187"/>
      <c r="P57" s="188"/>
      <c r="Q57" s="189"/>
      <c r="R57" s="190"/>
      <c r="S57" s="191"/>
      <c r="T57" s="192"/>
      <c r="U57" s="192"/>
      <c r="V57" s="192"/>
      <c r="W57" s="92">
        <v>0</v>
      </c>
      <c r="X57" s="192"/>
      <c r="Y57" s="192"/>
      <c r="Z57" s="192"/>
      <c r="AA57" s="192"/>
      <c r="AB57" s="92">
        <v>0</v>
      </c>
      <c r="AC57" s="92">
        <v>2235.77</v>
      </c>
      <c r="AD57" s="91">
        <v>2500</v>
      </c>
      <c r="AE57" s="92">
        <v>3000</v>
      </c>
      <c r="AF57" s="92">
        <v>3000</v>
      </c>
      <c r="AG57" s="92">
        <v>4000</v>
      </c>
      <c r="AH57" s="66">
        <f t="shared" ref="AH57:AH62" si="36">AE57/2</f>
        <v>1500</v>
      </c>
      <c r="AI57" s="92">
        <v>1010.65</v>
      </c>
      <c r="AJ57" s="92">
        <v>2000</v>
      </c>
      <c r="AK57" s="58">
        <f t="shared" si="31"/>
        <v>-1000</v>
      </c>
      <c r="AL57" s="92">
        <v>10000</v>
      </c>
      <c r="AM57" s="92">
        <v>10000</v>
      </c>
      <c r="AN57" s="92">
        <v>10000</v>
      </c>
    </row>
    <row r="58" spans="1:40" s="63" customFormat="1" ht="12.75" hidden="1" customHeight="1" x14ac:dyDescent="0.2">
      <c r="A58" s="956" t="s">
        <v>0</v>
      </c>
      <c r="B58" s="957" t="s">
        <v>1</v>
      </c>
      <c r="C58" s="193" t="s">
        <v>2</v>
      </c>
      <c r="D58" s="193" t="s">
        <v>2</v>
      </c>
      <c r="E58" s="193" t="s">
        <v>3</v>
      </c>
      <c r="F58" s="194" t="s">
        <v>2</v>
      </c>
      <c r="G58" s="193" t="s">
        <v>2</v>
      </c>
      <c r="H58" s="193" t="s">
        <v>4</v>
      </c>
      <c r="I58" s="193" t="s">
        <v>2</v>
      </c>
      <c r="J58" s="193" t="s">
        <v>4</v>
      </c>
      <c r="K58" s="193" t="s">
        <v>5</v>
      </c>
      <c r="L58" s="66"/>
      <c r="M58" s="194" t="s">
        <v>3</v>
      </c>
      <c r="N58" s="193" t="s">
        <v>5</v>
      </c>
      <c r="O58" s="195" t="s">
        <v>3</v>
      </c>
      <c r="P58" s="196" t="s">
        <v>3</v>
      </c>
      <c r="Q58" s="197" t="s">
        <v>3</v>
      </c>
      <c r="R58" s="68" t="e">
        <f t="shared" ref="R58:R64" si="37">+O58/2</f>
        <v>#VALUE!</v>
      </c>
      <c r="S58" s="94"/>
      <c r="T58" s="66"/>
      <c r="U58" s="66"/>
      <c r="V58" s="66"/>
      <c r="W58" s="66"/>
      <c r="X58" s="66"/>
      <c r="Y58" s="66"/>
      <c r="Z58" s="66"/>
      <c r="AA58" s="66"/>
      <c r="AB58" s="66">
        <f t="shared" ref="AB58:AB64" si="38">W58/2</f>
        <v>0</v>
      </c>
      <c r="AC58" s="66"/>
      <c r="AD58" s="66"/>
      <c r="AE58" s="66"/>
      <c r="AF58" s="66"/>
      <c r="AG58" s="66"/>
      <c r="AH58" s="66">
        <f t="shared" si="36"/>
        <v>0</v>
      </c>
      <c r="AI58" s="66"/>
      <c r="AJ58" s="66"/>
      <c r="AK58" s="58">
        <f t="shared" si="31"/>
        <v>0</v>
      </c>
      <c r="AL58" s="66"/>
      <c r="AM58" s="66"/>
      <c r="AN58" s="66"/>
    </row>
    <row r="59" spans="1:40" s="63" customFormat="1" ht="12.75" hidden="1" customHeight="1" x14ac:dyDescent="0.2">
      <c r="A59" s="956"/>
      <c r="B59" s="957"/>
      <c r="C59" s="193" t="s">
        <v>29</v>
      </c>
      <c r="D59" s="193" t="s">
        <v>30</v>
      </c>
      <c r="E59" s="193" t="s">
        <v>30</v>
      </c>
      <c r="F59" s="194" t="s">
        <v>73</v>
      </c>
      <c r="G59" s="193" t="s">
        <v>32</v>
      </c>
      <c r="H59" s="193" t="s">
        <v>32</v>
      </c>
      <c r="I59" s="193" t="s">
        <v>33</v>
      </c>
      <c r="J59" s="193" t="s">
        <v>33</v>
      </c>
      <c r="K59" s="193" t="s">
        <v>33</v>
      </c>
      <c r="L59" s="66"/>
      <c r="M59" s="194" t="s">
        <v>73</v>
      </c>
      <c r="N59" s="193" t="s">
        <v>33</v>
      </c>
      <c r="O59" s="195" t="s">
        <v>73</v>
      </c>
      <c r="P59" s="196" t="s">
        <v>73</v>
      </c>
      <c r="Q59" s="197" t="s">
        <v>73</v>
      </c>
      <c r="R59" s="68" t="e">
        <f t="shared" si="37"/>
        <v>#VALUE!</v>
      </c>
      <c r="S59" s="94"/>
      <c r="T59" s="66"/>
      <c r="U59" s="66"/>
      <c r="V59" s="66"/>
      <c r="W59" s="66"/>
      <c r="X59" s="66"/>
      <c r="Y59" s="66"/>
      <c r="Z59" s="66"/>
      <c r="AA59" s="66"/>
      <c r="AB59" s="66">
        <f t="shared" si="38"/>
        <v>0</v>
      </c>
      <c r="AC59" s="66"/>
      <c r="AD59" s="66"/>
      <c r="AE59" s="66"/>
      <c r="AF59" s="66"/>
      <c r="AG59" s="66"/>
      <c r="AH59" s="66">
        <f t="shared" si="36"/>
        <v>0</v>
      </c>
      <c r="AI59" s="66"/>
      <c r="AJ59" s="66"/>
      <c r="AK59" s="58">
        <f t="shared" si="31"/>
        <v>0</v>
      </c>
      <c r="AL59" s="66"/>
      <c r="AM59" s="66"/>
      <c r="AN59" s="66"/>
    </row>
    <row r="60" spans="1:40" s="63" customFormat="1" ht="12.75" hidden="1" customHeight="1" x14ac:dyDescent="0.2">
      <c r="A60" s="956"/>
      <c r="B60" s="198">
        <v>1</v>
      </c>
      <c r="C60" s="199">
        <v>4</v>
      </c>
      <c r="D60" s="199">
        <v>2</v>
      </c>
      <c r="E60" s="199">
        <v>3</v>
      </c>
      <c r="F60" s="199">
        <v>2</v>
      </c>
      <c r="G60" s="199">
        <v>3</v>
      </c>
      <c r="H60" s="199">
        <v>4</v>
      </c>
      <c r="I60" s="199">
        <v>3</v>
      </c>
      <c r="J60" s="199">
        <v>4</v>
      </c>
      <c r="K60" s="199">
        <v>5</v>
      </c>
      <c r="L60" s="66"/>
      <c r="M60" s="199">
        <v>3</v>
      </c>
      <c r="N60" s="199">
        <v>5</v>
      </c>
      <c r="O60" s="200">
        <v>3</v>
      </c>
      <c r="P60" s="201">
        <v>3</v>
      </c>
      <c r="Q60" s="202">
        <v>3</v>
      </c>
      <c r="R60" s="68">
        <f t="shared" si="37"/>
        <v>1.5</v>
      </c>
      <c r="S60" s="94"/>
      <c r="T60" s="66"/>
      <c r="U60" s="66"/>
      <c r="V60" s="66"/>
      <c r="W60" s="66"/>
      <c r="X60" s="66"/>
      <c r="Y60" s="66"/>
      <c r="Z60" s="66"/>
      <c r="AA60" s="66"/>
      <c r="AB60" s="66">
        <f t="shared" si="38"/>
        <v>0</v>
      </c>
      <c r="AC60" s="66"/>
      <c r="AD60" s="66"/>
      <c r="AE60" s="66"/>
      <c r="AF60" s="66"/>
      <c r="AG60" s="66"/>
      <c r="AH60" s="66">
        <f t="shared" si="36"/>
        <v>0</v>
      </c>
      <c r="AI60" s="66"/>
      <c r="AJ60" s="66"/>
      <c r="AK60" s="58">
        <f t="shared" si="31"/>
        <v>0</v>
      </c>
      <c r="AL60" s="66"/>
      <c r="AM60" s="66"/>
      <c r="AN60" s="66"/>
    </row>
    <row r="61" spans="1:40" s="63" customFormat="1" ht="13.5" customHeight="1" x14ac:dyDescent="0.2">
      <c r="A61" s="64">
        <v>65241</v>
      </c>
      <c r="B61" s="93" t="s">
        <v>74</v>
      </c>
      <c r="C61" s="66">
        <v>18000</v>
      </c>
      <c r="D61" s="66">
        <v>33000</v>
      </c>
      <c r="E61" s="66">
        <v>40000</v>
      </c>
      <c r="F61" s="67">
        <v>40000</v>
      </c>
      <c r="G61" s="66">
        <v>20000</v>
      </c>
      <c r="H61" s="66">
        <v>21889.01</v>
      </c>
      <c r="I61" s="66">
        <v>26800</v>
      </c>
      <c r="J61" s="66">
        <v>27071.279999999999</v>
      </c>
      <c r="K61" s="66">
        <f>+J61-I61</f>
        <v>271.27999999999884</v>
      </c>
      <c r="L61" s="66"/>
      <c r="M61" s="67">
        <v>45000</v>
      </c>
      <c r="N61" s="66">
        <f>+M61-L61</f>
        <v>45000</v>
      </c>
      <c r="O61" s="68">
        <v>45000</v>
      </c>
      <c r="P61" s="69">
        <v>45000</v>
      </c>
      <c r="Q61" s="70">
        <v>45000</v>
      </c>
      <c r="R61" s="68">
        <f t="shared" si="37"/>
        <v>22500</v>
      </c>
      <c r="S61" s="94">
        <v>19822.490000000002</v>
      </c>
      <c r="T61" s="66">
        <f>+O61</f>
        <v>45000</v>
      </c>
      <c r="U61" s="66">
        <v>42637</v>
      </c>
      <c r="V61" s="66">
        <v>50000</v>
      </c>
      <c r="W61" s="66">
        <v>50000</v>
      </c>
      <c r="X61" s="66">
        <v>50000</v>
      </c>
      <c r="Y61" s="66">
        <v>50000</v>
      </c>
      <c r="Z61" s="66"/>
      <c r="AA61" s="66"/>
      <c r="AB61" s="66">
        <f t="shared" si="38"/>
        <v>25000</v>
      </c>
      <c r="AC61" s="66">
        <v>48686.53</v>
      </c>
      <c r="AD61" s="66">
        <v>50000</v>
      </c>
      <c r="AE61" s="66">
        <v>50000</v>
      </c>
      <c r="AF61" s="66">
        <v>50000</v>
      </c>
      <c r="AG61" s="66">
        <v>50000</v>
      </c>
      <c r="AH61" s="66">
        <f t="shared" si="36"/>
        <v>25000</v>
      </c>
      <c r="AI61" s="66">
        <v>42061.27</v>
      </c>
      <c r="AJ61" s="66">
        <v>50000</v>
      </c>
      <c r="AK61" s="58">
        <f t="shared" si="31"/>
        <v>0</v>
      </c>
      <c r="AL61" s="66">
        <v>40000</v>
      </c>
      <c r="AM61" s="66">
        <v>40000</v>
      </c>
      <c r="AN61" s="66">
        <v>40000</v>
      </c>
    </row>
    <row r="62" spans="1:40" s="63" customFormat="1" ht="13.5" customHeight="1" x14ac:dyDescent="0.2">
      <c r="A62" s="64">
        <v>65251</v>
      </c>
      <c r="B62" s="93" t="s">
        <v>75</v>
      </c>
      <c r="C62" s="66">
        <v>200000</v>
      </c>
      <c r="D62" s="66">
        <v>50000</v>
      </c>
      <c r="E62" s="66">
        <v>50000</v>
      </c>
      <c r="F62" s="67">
        <v>50000</v>
      </c>
      <c r="G62" s="66">
        <v>99000</v>
      </c>
      <c r="H62" s="66">
        <v>50492.82</v>
      </c>
      <c r="I62" s="66">
        <v>132660</v>
      </c>
      <c r="J62" s="66">
        <v>65778.44</v>
      </c>
      <c r="K62" s="66">
        <f>+J62-I62</f>
        <v>-66881.56</v>
      </c>
      <c r="L62" s="66"/>
      <c r="M62" s="67">
        <v>215000</v>
      </c>
      <c r="N62" s="66">
        <f>+M62-L62</f>
        <v>215000</v>
      </c>
      <c r="O62" s="68">
        <v>75000</v>
      </c>
      <c r="P62" s="69">
        <f>0.3*Rashodi!S168</f>
        <v>75000</v>
      </c>
      <c r="Q62" s="70">
        <f>0.3*Rashodi!T168</f>
        <v>75000</v>
      </c>
      <c r="R62" s="68">
        <f t="shared" si="37"/>
        <v>37500</v>
      </c>
      <c r="S62" s="94">
        <v>51625.11</v>
      </c>
      <c r="T62" s="66">
        <f>+O62</f>
        <v>75000</v>
      </c>
      <c r="U62" s="66">
        <v>62516</v>
      </c>
      <c r="V62" s="66">
        <v>75000</v>
      </c>
      <c r="W62" s="66">
        <v>200000</v>
      </c>
      <c r="X62" s="66">
        <v>100000</v>
      </c>
      <c r="Y62" s="66">
        <v>100000</v>
      </c>
      <c r="Z62" s="66"/>
      <c r="AA62" s="66"/>
      <c r="AB62" s="66">
        <f t="shared" si="38"/>
        <v>100000</v>
      </c>
      <c r="AC62" s="66">
        <v>16007.63</v>
      </c>
      <c r="AD62" s="66">
        <v>20000</v>
      </c>
      <c r="AE62" s="66">
        <v>720000</v>
      </c>
      <c r="AF62" s="66">
        <v>300000</v>
      </c>
      <c r="AG62" s="66">
        <v>300000</v>
      </c>
      <c r="AH62" s="66">
        <f t="shared" si="36"/>
        <v>360000</v>
      </c>
      <c r="AI62" s="66">
        <v>7201.56</v>
      </c>
      <c r="AJ62" s="66">
        <v>10000</v>
      </c>
      <c r="AK62" s="58">
        <f t="shared" si="31"/>
        <v>-710000</v>
      </c>
      <c r="AL62" s="66">
        <v>10000</v>
      </c>
      <c r="AM62" s="66">
        <v>10000</v>
      </c>
      <c r="AN62" s="66">
        <v>10000</v>
      </c>
    </row>
    <row r="63" spans="1:40" s="63" customFormat="1" ht="12.75" hidden="1" customHeight="1" x14ac:dyDescent="0.2">
      <c r="A63" s="64">
        <v>6526901</v>
      </c>
      <c r="B63" s="93" t="s">
        <v>76</v>
      </c>
      <c r="C63" s="66"/>
      <c r="D63" s="66"/>
      <c r="E63" s="66"/>
      <c r="F63" s="67"/>
      <c r="G63" s="66"/>
      <c r="H63" s="66"/>
      <c r="I63" s="66"/>
      <c r="J63" s="66"/>
      <c r="K63" s="66"/>
      <c r="L63" s="66"/>
      <c r="M63" s="67"/>
      <c r="N63" s="66"/>
      <c r="O63" s="94">
        <v>0</v>
      </c>
      <c r="P63" s="69"/>
      <c r="Q63" s="70"/>
      <c r="R63" s="68">
        <f t="shared" si="37"/>
        <v>0</v>
      </c>
      <c r="S63" s="94"/>
      <c r="T63" s="66">
        <v>0</v>
      </c>
      <c r="U63" s="66">
        <v>34914</v>
      </c>
      <c r="V63" s="66">
        <v>61846</v>
      </c>
      <c r="W63" s="66">
        <v>61846</v>
      </c>
      <c r="X63" s="66">
        <v>0</v>
      </c>
      <c r="Y63" s="66">
        <v>0</v>
      </c>
      <c r="Z63" s="66"/>
      <c r="AA63" s="66"/>
      <c r="AB63" s="66">
        <f t="shared" si="38"/>
        <v>30923</v>
      </c>
      <c r="AC63" s="66">
        <v>39909</v>
      </c>
      <c r="AD63" s="66"/>
      <c r="AE63" s="66">
        <v>61846</v>
      </c>
      <c r="AF63" s="66">
        <v>61846</v>
      </c>
      <c r="AG63" s="66">
        <v>61846</v>
      </c>
      <c r="AH63" s="66">
        <v>61846</v>
      </c>
      <c r="AI63" s="66">
        <v>61846</v>
      </c>
      <c r="AJ63" s="66">
        <v>61846</v>
      </c>
      <c r="AK63" s="66">
        <v>61846</v>
      </c>
      <c r="AL63" s="66">
        <v>61846</v>
      </c>
      <c r="AM63" s="66">
        <v>61846</v>
      </c>
      <c r="AN63" s="66">
        <v>61846</v>
      </c>
    </row>
    <row r="64" spans="1:40" s="63" customFormat="1" ht="12.75" hidden="1" customHeight="1" x14ac:dyDescent="0.2">
      <c r="A64" s="95">
        <v>6526902</v>
      </c>
      <c r="B64" s="96" t="s">
        <v>77</v>
      </c>
      <c r="C64" s="97"/>
      <c r="D64" s="97"/>
      <c r="E64" s="97"/>
      <c r="F64" s="98"/>
      <c r="G64" s="97"/>
      <c r="H64" s="97"/>
      <c r="I64" s="97"/>
      <c r="J64" s="97"/>
      <c r="K64" s="97"/>
      <c r="L64" s="97"/>
      <c r="M64" s="98"/>
      <c r="N64" s="97"/>
      <c r="O64" s="99">
        <v>0</v>
      </c>
      <c r="P64" s="100"/>
      <c r="Q64" s="101"/>
      <c r="R64" s="102">
        <f t="shared" si="37"/>
        <v>0</v>
      </c>
      <c r="S64" s="99"/>
      <c r="T64" s="97">
        <v>0</v>
      </c>
      <c r="U64" s="97">
        <v>23532</v>
      </c>
      <c r="V64" s="97">
        <v>30000</v>
      </c>
      <c r="W64" s="97">
        <v>20000</v>
      </c>
      <c r="X64" s="97">
        <v>20000</v>
      </c>
      <c r="Y64" s="97">
        <v>20000</v>
      </c>
      <c r="Z64" s="97"/>
      <c r="AA64" s="97"/>
      <c r="AB64" s="103">
        <f t="shared" si="38"/>
        <v>10000</v>
      </c>
      <c r="AC64" s="97">
        <v>20316.46</v>
      </c>
      <c r="AD64" s="97"/>
      <c r="AE64" s="91">
        <v>20000</v>
      </c>
      <c r="AF64" s="97">
        <v>20000</v>
      </c>
      <c r="AG64" s="97">
        <v>20000</v>
      </c>
      <c r="AH64" s="91">
        <v>20000</v>
      </c>
      <c r="AI64" s="91">
        <v>20000</v>
      </c>
      <c r="AJ64" s="91">
        <v>20000</v>
      </c>
      <c r="AK64" s="91">
        <v>20000</v>
      </c>
      <c r="AL64" s="91">
        <v>20000</v>
      </c>
      <c r="AM64" s="91">
        <v>20000</v>
      </c>
      <c r="AN64" s="91">
        <v>20000</v>
      </c>
    </row>
    <row r="65" spans="1:41" s="63" customFormat="1" ht="13.5" customHeight="1" x14ac:dyDescent="0.2">
      <c r="A65" s="104">
        <v>652</v>
      </c>
      <c r="B65" s="105" t="s">
        <v>78</v>
      </c>
      <c r="C65" s="106">
        <f>SUM(C51:C58)</f>
        <v>581004</v>
      </c>
      <c r="D65" s="107">
        <f>SUM(D51:D58)</f>
        <v>177502</v>
      </c>
      <c r="E65" s="107">
        <f>SUM(E52:E58)</f>
        <v>181260</v>
      </c>
      <c r="F65" s="108" t="e">
        <f>SUM(F51+F52+F54+F56+#REF!+#REF!+F58)</f>
        <v>#REF!</v>
      </c>
      <c r="G65" s="107" t="e">
        <f>SUM(G51+G52+G54+G56+#REF!+#REF!+G58)</f>
        <v>#REF!</v>
      </c>
      <c r="H65" s="107" t="e">
        <f>SUM(H51+H52+H54+H56+#REF!+#REF!+H58)</f>
        <v>#REF!</v>
      </c>
      <c r="I65" s="107" t="e">
        <f>SUM(I51+I52+I54+I56+#REF!+#REF!+I58)</f>
        <v>#REF!</v>
      </c>
      <c r="J65" s="107" t="e">
        <f>SUM(J51+J52+J54+J56+#REF!+#REF!+J58)</f>
        <v>#REF!</v>
      </c>
      <c r="K65" s="107" t="e">
        <f>SUM(K51+K52+K54+K56+#REF!+#REF!+K58)</f>
        <v>#REF!</v>
      </c>
      <c r="L65" s="107"/>
      <c r="M65" s="108">
        <f>SUM(M51:M58)</f>
        <v>273203</v>
      </c>
      <c r="N65" s="107">
        <f>SUM(N51:N58)</f>
        <v>273205</v>
      </c>
      <c r="O65" s="110">
        <v>1040003</v>
      </c>
      <c r="P65" s="111">
        <f>SUM(P51:P58)</f>
        <v>133203</v>
      </c>
      <c r="Q65" s="112">
        <f>SUM(Q51:Q58)</f>
        <v>133203</v>
      </c>
      <c r="R65" s="113">
        <v>520000</v>
      </c>
      <c r="S65" s="110">
        <f>SUM(S51:S58)</f>
        <v>86849.660000000018</v>
      </c>
      <c r="T65" s="107">
        <f>SUM(T51:T60)</f>
        <v>141000</v>
      </c>
      <c r="U65" s="107">
        <f>SUM(U51:U60)</f>
        <v>205284</v>
      </c>
      <c r="V65" s="107">
        <f>SUM(V51:V60)</f>
        <v>263355</v>
      </c>
      <c r="W65" s="107">
        <f>SUM(W50:W58)</f>
        <v>365460</v>
      </c>
      <c r="X65" s="107">
        <f>SUM(X51:X60)</f>
        <v>240500</v>
      </c>
      <c r="Y65" s="107">
        <f>SUM(Y51:Y60)</f>
        <v>240500</v>
      </c>
      <c r="Z65" s="107">
        <f>SUM(Z51:Z60)</f>
        <v>0</v>
      </c>
      <c r="AA65" s="107">
        <f>SUM(AA51:AA60)</f>
        <v>0</v>
      </c>
      <c r="AB65" s="107">
        <f>SUM(AB50:AB60)</f>
        <v>223653</v>
      </c>
      <c r="AC65" s="107">
        <f>SUM(AC50:AC58)</f>
        <v>207843.19999999998</v>
      </c>
      <c r="AD65" s="107">
        <f>SUM(AD50:AD58)</f>
        <v>218961.01</v>
      </c>
      <c r="AE65" s="107">
        <f>SUM(AE57:AE62)</f>
        <v>773000</v>
      </c>
      <c r="AF65" s="107">
        <f>SUM(AF50:AF58)</f>
        <v>482000</v>
      </c>
      <c r="AG65" s="107">
        <f>SUM(AG50:AG58)</f>
        <v>484000</v>
      </c>
      <c r="AH65" s="107">
        <f>SUM(AH57:AH62)</f>
        <v>386500</v>
      </c>
      <c r="AI65" s="107">
        <f>SUM(AI57:AI62)</f>
        <v>50273.479999999996</v>
      </c>
      <c r="AJ65" s="107">
        <f>SUM(AJ57:AJ62)</f>
        <v>62000</v>
      </c>
      <c r="AK65" s="33">
        <f>SUM(AJ65-AE65)</f>
        <v>-711000</v>
      </c>
      <c r="AL65" s="107">
        <f>SUM(AL57:AL62)</f>
        <v>60000</v>
      </c>
      <c r="AM65" s="107">
        <f>SUM(AM57:AM62)</f>
        <v>60000</v>
      </c>
      <c r="AN65" s="107">
        <f>SUM(AN57:AN62)</f>
        <v>60000</v>
      </c>
    </row>
    <row r="66" spans="1:41" s="63" customFormat="1" ht="13.5" customHeight="1" x14ac:dyDescent="0.2">
      <c r="A66" s="203">
        <v>653110</v>
      </c>
      <c r="B66" s="65" t="s">
        <v>79</v>
      </c>
      <c r="C66" s="97"/>
      <c r="D66" s="97"/>
      <c r="E66" s="97"/>
      <c r="F66" s="98"/>
      <c r="G66" s="97"/>
      <c r="H66" s="97"/>
      <c r="I66" s="97"/>
      <c r="J66" s="97"/>
      <c r="K66" s="97"/>
      <c r="L66" s="97"/>
      <c r="M66" s="98"/>
      <c r="N66" s="97"/>
      <c r="O66" s="99"/>
      <c r="P66" s="100"/>
      <c r="Q66" s="101"/>
      <c r="R66" s="102"/>
      <c r="S66" s="99"/>
      <c r="T66" s="97"/>
      <c r="U66" s="97"/>
      <c r="V66" s="97"/>
      <c r="W66" s="97"/>
      <c r="X66" s="97"/>
      <c r="Y66" s="97"/>
      <c r="Z66" s="97"/>
      <c r="AA66" s="97"/>
      <c r="AB66" s="91"/>
      <c r="AC66" s="97"/>
      <c r="AD66" s="97"/>
      <c r="AE66" s="66">
        <v>0</v>
      </c>
      <c r="AF66" s="97"/>
      <c r="AG66" s="97"/>
      <c r="AH66" s="66">
        <v>0</v>
      </c>
      <c r="AI66" s="66">
        <v>6480.29</v>
      </c>
      <c r="AJ66" s="66">
        <v>7000</v>
      </c>
      <c r="AK66" s="58">
        <f>SUM(AJ66-AE66)</f>
        <v>7000</v>
      </c>
      <c r="AL66" s="66">
        <v>40000</v>
      </c>
      <c r="AM66" s="66">
        <v>40000</v>
      </c>
      <c r="AN66" s="66">
        <v>40000</v>
      </c>
    </row>
    <row r="67" spans="1:41" s="63" customFormat="1" ht="13.5" customHeight="1" x14ac:dyDescent="0.2">
      <c r="A67" s="64">
        <v>653210</v>
      </c>
      <c r="B67" s="93" t="s">
        <v>80</v>
      </c>
      <c r="C67" s="399"/>
      <c r="D67" s="399"/>
      <c r="E67" s="399"/>
      <c r="F67" s="400"/>
      <c r="G67" s="399"/>
      <c r="H67" s="399"/>
      <c r="I67" s="399"/>
      <c r="J67" s="399"/>
      <c r="K67" s="399"/>
      <c r="L67" s="399"/>
      <c r="M67" s="400"/>
      <c r="N67" s="399"/>
      <c r="O67" s="401"/>
      <c r="P67" s="402"/>
      <c r="Q67" s="403"/>
      <c r="R67" s="404"/>
      <c r="S67" s="401"/>
      <c r="T67" s="399"/>
      <c r="U67" s="399"/>
      <c r="V67" s="399"/>
      <c r="W67" s="399"/>
      <c r="X67" s="399"/>
      <c r="Y67" s="399"/>
      <c r="Z67" s="399"/>
      <c r="AA67" s="399"/>
      <c r="AB67" s="394"/>
      <c r="AC67" s="399"/>
      <c r="AD67" s="399"/>
      <c r="AE67" s="397">
        <v>0</v>
      </c>
      <c r="AF67" s="399"/>
      <c r="AG67" s="399"/>
      <c r="AH67" s="397">
        <v>0</v>
      </c>
      <c r="AI67" s="397">
        <v>277662.65000000002</v>
      </c>
      <c r="AJ67" s="397">
        <v>320000</v>
      </c>
      <c r="AK67" s="398">
        <f>SUM(AJ67-AE67)</f>
        <v>320000</v>
      </c>
      <c r="AL67" s="66">
        <v>350000</v>
      </c>
      <c r="AM67" s="66">
        <v>350000</v>
      </c>
      <c r="AN67" s="66">
        <v>350000</v>
      </c>
      <c r="AO67" s="315"/>
    </row>
    <row r="68" spans="1:41" s="63" customFormat="1" ht="13.5" customHeight="1" x14ac:dyDescent="0.2">
      <c r="A68" s="352">
        <v>653211</v>
      </c>
      <c r="B68" s="353" t="s">
        <v>81</v>
      </c>
      <c r="C68" s="449"/>
      <c r="D68" s="449"/>
      <c r="E68" s="449"/>
      <c r="F68" s="450"/>
      <c r="G68" s="449"/>
      <c r="H68" s="449"/>
      <c r="I68" s="449"/>
      <c r="J68" s="449"/>
      <c r="K68" s="449"/>
      <c r="L68" s="449"/>
      <c r="M68" s="450"/>
      <c r="N68" s="449"/>
      <c r="O68" s="451"/>
      <c r="P68" s="452"/>
      <c r="Q68" s="453"/>
      <c r="R68" s="454"/>
      <c r="S68" s="451"/>
      <c r="T68" s="449"/>
      <c r="U68" s="449"/>
      <c r="V68" s="449"/>
      <c r="W68" s="449"/>
      <c r="X68" s="449"/>
      <c r="Y68" s="449"/>
      <c r="Z68" s="449"/>
      <c r="AA68" s="449"/>
      <c r="AB68" s="449"/>
      <c r="AC68" s="449"/>
      <c r="AD68" s="449"/>
      <c r="AE68" s="355">
        <v>0</v>
      </c>
      <c r="AF68" s="449"/>
      <c r="AG68" s="449"/>
      <c r="AH68" s="355">
        <v>0</v>
      </c>
      <c r="AI68" s="355">
        <v>260322.64</v>
      </c>
      <c r="AJ68" s="355">
        <v>300000</v>
      </c>
      <c r="AK68" s="449">
        <f>SUM(AJ68-AE68)</f>
        <v>300000</v>
      </c>
      <c r="AL68" s="355">
        <v>280000</v>
      </c>
      <c r="AM68" s="355">
        <v>280000</v>
      </c>
      <c r="AN68" s="355">
        <v>280000</v>
      </c>
      <c r="AO68" s="315"/>
    </row>
    <row r="69" spans="1:41" ht="13.5" customHeight="1" x14ac:dyDescent="0.2">
      <c r="A69" s="370">
        <v>653</v>
      </c>
      <c r="B69" s="371" t="s">
        <v>82</v>
      </c>
      <c r="C69" s="372">
        <f>SUM(C58:C62)</f>
        <v>218004</v>
      </c>
      <c r="D69" s="363">
        <f>SUM(D58:D62)</f>
        <v>83002</v>
      </c>
      <c r="E69" s="363">
        <f>SUM(E58:E62)</f>
        <v>90003</v>
      </c>
      <c r="F69" s="373" t="e">
        <f>SUM(#REF!+#REF!+#REF!+#REF!+F61+F62+#REF!)</f>
        <v>#REF!</v>
      </c>
      <c r="G69" s="363" t="e">
        <f>SUM(#REF!+#REF!+#REF!+#REF!+G61+G62+#REF!)</f>
        <v>#REF!</v>
      </c>
      <c r="H69" s="363" t="e">
        <f>SUM(#REF!+#REF!+#REF!+#REF!+H61+H62+#REF!)</f>
        <v>#REF!</v>
      </c>
      <c r="I69" s="363" t="e">
        <f>SUM(#REF!+#REF!+#REF!+#REF!+I61+I62+#REF!)</f>
        <v>#REF!</v>
      </c>
      <c r="J69" s="363" t="e">
        <f>SUM(#REF!+#REF!+#REF!+#REF!+J61+J62+#REF!)</f>
        <v>#REF!</v>
      </c>
      <c r="K69" s="363" t="e">
        <f>SUM(#REF!+#REF!+#REF!+#REF!+K61+K62+#REF!)</f>
        <v>#REF!</v>
      </c>
      <c r="L69" s="363"/>
      <c r="M69" s="373">
        <f>SUM(M58:M62)</f>
        <v>260003</v>
      </c>
      <c r="N69" s="363">
        <f>SUM(N58:N62)</f>
        <v>260005</v>
      </c>
      <c r="O69" s="374">
        <v>1040003</v>
      </c>
      <c r="P69" s="375">
        <f>SUM(P58:P62)</f>
        <v>120003</v>
      </c>
      <c r="Q69" s="376">
        <f>SUM(Q58:Q62)</f>
        <v>120003</v>
      </c>
      <c r="R69" s="377">
        <v>520000</v>
      </c>
      <c r="S69" s="374">
        <f>SUM(S58:S62)</f>
        <v>71447.600000000006</v>
      </c>
      <c r="T69" s="363">
        <f>SUM(T58:T64)</f>
        <v>120000</v>
      </c>
      <c r="U69" s="363">
        <f>SUM(U58:U64)</f>
        <v>163599</v>
      </c>
      <c r="V69" s="363">
        <f>SUM(V58:V64)</f>
        <v>216846</v>
      </c>
      <c r="W69" s="363">
        <f>SUM(W57:W62)</f>
        <v>250000</v>
      </c>
      <c r="X69" s="363">
        <f>SUM(X58:X64)</f>
        <v>170000</v>
      </c>
      <c r="Y69" s="363">
        <f>SUM(Y58:Y64)</f>
        <v>170000</v>
      </c>
      <c r="Z69" s="363">
        <f>SUM(Z58:Z64)</f>
        <v>0</v>
      </c>
      <c r="AA69" s="363">
        <f>SUM(AA58:AA64)</f>
        <v>0</v>
      </c>
      <c r="AB69" s="363">
        <f>SUM(AB57:AB64)</f>
        <v>165923</v>
      </c>
      <c r="AC69" s="363">
        <f>SUM(AC57:AC62)</f>
        <v>66929.929999999993</v>
      </c>
      <c r="AD69" s="363">
        <f>SUM(AD57:AD62)</f>
        <v>72500</v>
      </c>
      <c r="AE69" s="363">
        <f>SUM(AE66:AE68)</f>
        <v>0</v>
      </c>
      <c r="AF69" s="363">
        <f>SUM(AF57:AF62)</f>
        <v>353000</v>
      </c>
      <c r="AG69" s="363">
        <f>SUM(AG57:AG62)</f>
        <v>354000</v>
      </c>
      <c r="AH69" s="363">
        <f>SUM(AH66:AH68)</f>
        <v>0</v>
      </c>
      <c r="AI69" s="363">
        <f>SUM(AI66:AI68)</f>
        <v>544465.58000000007</v>
      </c>
      <c r="AJ69" s="363">
        <f>SUM(AJ66:AJ68)</f>
        <v>627000</v>
      </c>
      <c r="AK69" s="378">
        <f>SUM(AJ69-AE69)</f>
        <v>627000</v>
      </c>
      <c r="AL69" s="363">
        <f>SUM(AL66:AL68)</f>
        <v>670000</v>
      </c>
      <c r="AM69" s="363">
        <f>SUM(AM66:AM68)</f>
        <v>670000</v>
      </c>
      <c r="AN69" s="363">
        <f>SUM(AN66:AN68)</f>
        <v>670000</v>
      </c>
    </row>
    <row r="70" spans="1:41" ht="13.5" customHeight="1" x14ac:dyDescent="0.2">
      <c r="A70" s="74">
        <v>68</v>
      </c>
      <c r="B70" s="75" t="s">
        <v>83</v>
      </c>
      <c r="C70" s="177"/>
      <c r="D70" s="76"/>
      <c r="E70" s="76"/>
      <c r="F70" s="77"/>
      <c r="G70" s="76"/>
      <c r="H70" s="76"/>
      <c r="I70" s="76"/>
      <c r="J70" s="76"/>
      <c r="K70" s="76"/>
      <c r="L70" s="76"/>
      <c r="M70" s="77"/>
      <c r="N70" s="76"/>
      <c r="O70" s="78"/>
      <c r="P70" s="230"/>
      <c r="Q70" s="230"/>
      <c r="R70" s="231"/>
      <c r="S70" s="231"/>
      <c r="T70" s="207"/>
      <c r="U70" s="207"/>
      <c r="V70" s="207"/>
      <c r="W70" s="207"/>
      <c r="X70" s="207"/>
      <c r="Y70" s="207"/>
      <c r="Z70" s="76"/>
      <c r="AA70" s="76"/>
      <c r="AB70" s="207"/>
      <c r="AC70" s="207"/>
      <c r="AD70" s="207"/>
      <c r="AE70" s="207">
        <v>0</v>
      </c>
      <c r="AF70" s="207"/>
      <c r="AG70" s="207"/>
      <c r="AH70" s="207"/>
      <c r="AI70" s="207"/>
      <c r="AJ70" s="207">
        <v>0</v>
      </c>
      <c r="AK70" s="82"/>
      <c r="AL70" s="207">
        <f>SUM(AL72)</f>
        <v>20000</v>
      </c>
      <c r="AM70" s="207">
        <f>SUM(AM72)</f>
        <v>20000</v>
      </c>
      <c r="AN70" s="207">
        <f>SUM(AN72)</f>
        <v>20000</v>
      </c>
    </row>
    <row r="71" spans="1:41" ht="13.5" customHeight="1" x14ac:dyDescent="0.2">
      <c r="A71" s="208">
        <v>683110</v>
      </c>
      <c r="B71" s="209" t="s">
        <v>84</v>
      </c>
      <c r="C71" s="106"/>
      <c r="D71" s="107"/>
      <c r="E71" s="107"/>
      <c r="F71" s="108"/>
      <c r="G71" s="107"/>
      <c r="H71" s="107"/>
      <c r="I71" s="107"/>
      <c r="J71" s="107"/>
      <c r="K71" s="107"/>
      <c r="L71" s="107"/>
      <c r="M71" s="108"/>
      <c r="N71" s="107"/>
      <c r="O71" s="110"/>
      <c r="P71" s="204"/>
      <c r="Q71" s="204"/>
      <c r="R71" s="205"/>
      <c r="S71" s="205"/>
      <c r="T71" s="206"/>
      <c r="U71" s="206"/>
      <c r="V71" s="206"/>
      <c r="W71" s="206"/>
      <c r="X71" s="206"/>
      <c r="Y71" s="206"/>
      <c r="Z71" s="107"/>
      <c r="AA71" s="107"/>
      <c r="AB71" s="206"/>
      <c r="AC71" s="206"/>
      <c r="AD71" s="206"/>
      <c r="AE71" s="210">
        <v>0</v>
      </c>
      <c r="AF71" s="210"/>
      <c r="AG71" s="210"/>
      <c r="AH71" s="210"/>
      <c r="AI71" s="211"/>
      <c r="AJ71" s="211">
        <v>0</v>
      </c>
      <c r="AK71" s="212"/>
      <c r="AL71" s="211">
        <v>20000</v>
      </c>
      <c r="AM71" s="211">
        <v>20000</v>
      </c>
      <c r="AN71" s="211">
        <v>20000</v>
      </c>
    </row>
    <row r="72" spans="1:41" ht="13.5" customHeight="1" x14ac:dyDescent="0.2">
      <c r="A72" s="104">
        <v>683</v>
      </c>
      <c r="B72" s="105" t="s">
        <v>84</v>
      </c>
      <c r="C72" s="106"/>
      <c r="D72" s="107"/>
      <c r="E72" s="107"/>
      <c r="F72" s="108"/>
      <c r="G72" s="107"/>
      <c r="H72" s="107"/>
      <c r="I72" s="107"/>
      <c r="J72" s="107"/>
      <c r="K72" s="107"/>
      <c r="L72" s="107"/>
      <c r="M72" s="108"/>
      <c r="N72" s="107"/>
      <c r="O72" s="110"/>
      <c r="P72" s="204"/>
      <c r="Q72" s="204"/>
      <c r="R72" s="205"/>
      <c r="S72" s="205"/>
      <c r="T72" s="206"/>
      <c r="U72" s="206"/>
      <c r="V72" s="206"/>
      <c r="W72" s="206"/>
      <c r="X72" s="206"/>
      <c r="Y72" s="206"/>
      <c r="Z72" s="107"/>
      <c r="AA72" s="107"/>
      <c r="AB72" s="206"/>
      <c r="AC72" s="206"/>
      <c r="AD72" s="206"/>
      <c r="AE72" s="206">
        <v>0</v>
      </c>
      <c r="AF72" s="206"/>
      <c r="AG72" s="206"/>
      <c r="AH72" s="206"/>
      <c r="AI72" s="207"/>
      <c r="AJ72" s="207">
        <v>0</v>
      </c>
      <c r="AK72" s="33"/>
      <c r="AL72" s="207">
        <f>SUM(AL71)</f>
        <v>20000</v>
      </c>
      <c r="AM72" s="207">
        <f>SUM(AM71)</f>
        <v>20000</v>
      </c>
      <c r="AN72" s="207">
        <f>SUM(AN71)</f>
        <v>20000</v>
      </c>
    </row>
    <row r="73" spans="1:41" s="213" customFormat="1" ht="13.5" customHeight="1" x14ac:dyDescent="0.2">
      <c r="A73" s="49">
        <v>7</v>
      </c>
      <c r="B73" s="50" t="s">
        <v>85</v>
      </c>
      <c r="C73" s="119">
        <f>SUM(C78)</f>
        <v>25000</v>
      </c>
      <c r="D73" s="53" t="e">
        <f>SUM(D78+#REF!)</f>
        <v>#REF!</v>
      </c>
      <c r="E73" s="53" t="e">
        <f>SUM(E78+#REF!)</f>
        <v>#REF!</v>
      </c>
      <c r="F73" s="120" t="e">
        <f>SUM(F78+#REF!)</f>
        <v>#REF!</v>
      </c>
      <c r="G73" s="53" t="e">
        <f>SUM(G78+#REF!)</f>
        <v>#REF!</v>
      </c>
      <c r="H73" s="53" t="e">
        <f>SUM(H78+#REF!)</f>
        <v>#REF!</v>
      </c>
      <c r="I73" s="53" t="e">
        <f>SUM(I78+#REF!)</f>
        <v>#REF!</v>
      </c>
      <c r="J73" s="53" t="e">
        <f>SUM(J78+#REF!)</f>
        <v>#REF!</v>
      </c>
      <c r="K73" s="53" t="e">
        <f>SUM(K78+#REF!)</f>
        <v>#REF!</v>
      </c>
      <c r="L73" s="53"/>
      <c r="M73" s="120" t="e">
        <f>SUM(M78+#REF!)</f>
        <v>#REF!</v>
      </c>
      <c r="N73" s="53" t="e">
        <f>SUM(N78+#REF!)</f>
        <v>#REF!</v>
      </c>
      <c r="O73" s="121">
        <f t="shared" ref="O73:V73" si="39">SUM(O78)</f>
        <v>9000</v>
      </c>
      <c r="P73" s="121">
        <f t="shared" si="39"/>
        <v>9000</v>
      </c>
      <c r="Q73" s="121">
        <f t="shared" si="39"/>
        <v>9000</v>
      </c>
      <c r="R73" s="121">
        <f t="shared" si="39"/>
        <v>4500</v>
      </c>
      <c r="S73" s="121">
        <f t="shared" si="39"/>
        <v>1962.26</v>
      </c>
      <c r="T73" s="121">
        <f t="shared" si="39"/>
        <v>9000</v>
      </c>
      <c r="U73" s="121">
        <f t="shared" si="39"/>
        <v>3455</v>
      </c>
      <c r="V73" s="121">
        <f t="shared" si="39"/>
        <v>6000</v>
      </c>
      <c r="W73" s="121">
        <f>SUM(W74+W78)</f>
        <v>16000</v>
      </c>
      <c r="X73" s="121">
        <f>SUM(X74+X78)</f>
        <v>18000</v>
      </c>
      <c r="Y73" s="121">
        <f>SUM(Y74+Y78)</f>
        <v>18000</v>
      </c>
      <c r="Z73" s="119">
        <f>+Z74+Z78</f>
        <v>0</v>
      </c>
      <c r="AA73" s="119">
        <f>+AA74+AA78</f>
        <v>0</v>
      </c>
      <c r="AB73" s="121">
        <f t="shared" ref="AB73:AJ73" si="40">SUM(AB74+AB78)</f>
        <v>8000</v>
      </c>
      <c r="AC73" s="121" t="e">
        <f t="shared" si="40"/>
        <v>#REF!</v>
      </c>
      <c r="AD73" s="121" t="e">
        <f t="shared" si="40"/>
        <v>#REF!</v>
      </c>
      <c r="AE73" s="121">
        <f t="shared" si="40"/>
        <v>19000</v>
      </c>
      <c r="AF73" s="121">
        <f t="shared" si="40"/>
        <v>19000</v>
      </c>
      <c r="AG73" s="121">
        <f t="shared" si="40"/>
        <v>19000</v>
      </c>
      <c r="AH73" s="121">
        <f t="shared" si="40"/>
        <v>9500</v>
      </c>
      <c r="AI73" s="121">
        <f t="shared" si="40"/>
        <v>8275.7099999999991</v>
      </c>
      <c r="AJ73" s="121">
        <f t="shared" si="40"/>
        <v>13000</v>
      </c>
      <c r="AK73" s="47">
        <f t="shared" ref="AK73:AK81" si="41">SUM(AJ73-AE73)</f>
        <v>-6000</v>
      </c>
      <c r="AL73" s="121">
        <f>SUM(AL74+AL78)</f>
        <v>226000</v>
      </c>
      <c r="AM73" s="121">
        <f>SUM(AM74+AM78)</f>
        <v>121000</v>
      </c>
      <c r="AN73" s="121">
        <f>SUM(AN74+AN78)</f>
        <v>121000</v>
      </c>
    </row>
    <row r="74" spans="1:41" s="213" customFormat="1" ht="13.5" customHeight="1" x14ac:dyDescent="0.2">
      <c r="A74" s="49">
        <v>71</v>
      </c>
      <c r="B74" s="50" t="s">
        <v>86</v>
      </c>
      <c r="C74" s="119"/>
      <c r="D74" s="53"/>
      <c r="E74" s="53"/>
      <c r="F74" s="120"/>
      <c r="G74" s="53"/>
      <c r="H74" s="53"/>
      <c r="I74" s="53"/>
      <c r="J74" s="53"/>
      <c r="K74" s="53"/>
      <c r="L74" s="53"/>
      <c r="M74" s="120"/>
      <c r="N74" s="53"/>
      <c r="O74" s="214">
        <v>0</v>
      </c>
      <c r="P74" s="215"/>
      <c r="Q74" s="216"/>
      <c r="R74" s="217">
        <v>0</v>
      </c>
      <c r="S74" s="218">
        <f t="shared" ref="S74:AJ74" si="42">+S77</f>
        <v>7140</v>
      </c>
      <c r="T74" s="119">
        <f t="shared" si="42"/>
        <v>8000</v>
      </c>
      <c r="U74" s="119">
        <f t="shared" si="42"/>
        <v>7140</v>
      </c>
      <c r="V74" s="119">
        <f t="shared" si="42"/>
        <v>7140</v>
      </c>
      <c r="W74" s="38">
        <f t="shared" si="42"/>
        <v>8000</v>
      </c>
      <c r="X74" s="38">
        <f t="shared" si="42"/>
        <v>10000</v>
      </c>
      <c r="Y74" s="38">
        <f t="shared" si="42"/>
        <v>10000</v>
      </c>
      <c r="Z74" s="119">
        <f t="shared" si="42"/>
        <v>0</v>
      </c>
      <c r="AA74" s="119">
        <f t="shared" si="42"/>
        <v>0</v>
      </c>
      <c r="AB74" s="38">
        <f t="shared" si="42"/>
        <v>4000</v>
      </c>
      <c r="AC74" s="38">
        <f t="shared" si="42"/>
        <v>0</v>
      </c>
      <c r="AD74" s="38">
        <f t="shared" si="42"/>
        <v>0</v>
      </c>
      <c r="AE74" s="38">
        <f t="shared" si="42"/>
        <v>8000</v>
      </c>
      <c r="AF74" s="38">
        <f t="shared" si="42"/>
        <v>8000</v>
      </c>
      <c r="AG74" s="38">
        <f t="shared" si="42"/>
        <v>8000</v>
      </c>
      <c r="AH74" s="38">
        <f t="shared" si="42"/>
        <v>4000</v>
      </c>
      <c r="AI74" s="38">
        <f t="shared" si="42"/>
        <v>0</v>
      </c>
      <c r="AJ74" s="38">
        <f t="shared" si="42"/>
        <v>4000</v>
      </c>
      <c r="AK74" s="33">
        <f t="shared" si="41"/>
        <v>-4000</v>
      </c>
      <c r="AL74" s="38">
        <f>+AL77</f>
        <v>14000</v>
      </c>
      <c r="AM74" s="38">
        <f>+AM77</f>
        <v>14000</v>
      </c>
      <c r="AN74" s="38">
        <f>+AN77</f>
        <v>14000</v>
      </c>
    </row>
    <row r="75" spans="1:41" s="223" customFormat="1" ht="13.5" customHeight="1" x14ac:dyDescent="0.2">
      <c r="A75" s="219">
        <v>711120</v>
      </c>
      <c r="B75" s="220" t="s">
        <v>87</v>
      </c>
      <c r="C75" s="221"/>
      <c r="D75" s="116"/>
      <c r="E75" s="116"/>
      <c r="F75" s="117"/>
      <c r="G75" s="116"/>
      <c r="H75" s="116"/>
      <c r="I75" s="116"/>
      <c r="J75" s="116"/>
      <c r="K75" s="116"/>
      <c r="L75" s="116"/>
      <c r="M75" s="117"/>
      <c r="N75" s="116"/>
      <c r="O75" s="173">
        <v>0</v>
      </c>
      <c r="P75" s="174"/>
      <c r="Q75" s="175"/>
      <c r="R75" s="176">
        <v>0</v>
      </c>
      <c r="S75" s="222">
        <v>7140</v>
      </c>
      <c r="T75" s="221">
        <v>8000</v>
      </c>
      <c r="U75" s="116">
        <v>7140</v>
      </c>
      <c r="V75" s="221">
        <v>7140</v>
      </c>
      <c r="W75" s="221">
        <v>8000</v>
      </c>
      <c r="X75" s="221">
        <v>10000</v>
      </c>
      <c r="Y75" s="221">
        <v>10000</v>
      </c>
      <c r="Z75" s="221"/>
      <c r="AA75" s="221"/>
      <c r="AB75" s="58">
        <f>W75/2</f>
        <v>4000</v>
      </c>
      <c r="AC75" s="221">
        <v>0</v>
      </c>
      <c r="AD75" s="116">
        <v>0</v>
      </c>
      <c r="AE75" s="221">
        <v>8000</v>
      </c>
      <c r="AF75" s="221">
        <v>8000</v>
      </c>
      <c r="AG75" s="221">
        <v>8000</v>
      </c>
      <c r="AH75" s="66">
        <f>AE75/2</f>
        <v>4000</v>
      </c>
      <c r="AI75" s="221">
        <v>0</v>
      </c>
      <c r="AJ75" s="221">
        <v>4000</v>
      </c>
      <c r="AK75" s="116">
        <f t="shared" si="41"/>
        <v>-4000</v>
      </c>
      <c r="AL75" s="221">
        <v>4000</v>
      </c>
      <c r="AM75" s="221">
        <v>4000</v>
      </c>
      <c r="AN75" s="221">
        <v>4000</v>
      </c>
    </row>
    <row r="76" spans="1:41" s="223" customFormat="1" ht="13.5" customHeight="1" x14ac:dyDescent="0.2">
      <c r="A76" s="352">
        <v>711190</v>
      </c>
      <c r="B76" s="353" t="s">
        <v>247</v>
      </c>
      <c r="C76" s="354"/>
      <c r="D76" s="355"/>
      <c r="E76" s="355"/>
      <c r="F76" s="356"/>
      <c r="G76" s="355"/>
      <c r="H76" s="355"/>
      <c r="I76" s="355"/>
      <c r="J76" s="355"/>
      <c r="K76" s="355"/>
      <c r="L76" s="355"/>
      <c r="M76" s="356"/>
      <c r="N76" s="355"/>
      <c r="O76" s="357"/>
      <c r="P76" s="358"/>
      <c r="Q76" s="359"/>
      <c r="R76" s="360"/>
      <c r="S76" s="361"/>
      <c r="T76" s="354"/>
      <c r="U76" s="355"/>
      <c r="V76" s="354"/>
      <c r="W76" s="354"/>
      <c r="X76" s="354"/>
      <c r="Y76" s="354"/>
      <c r="Z76" s="354"/>
      <c r="AA76" s="354"/>
      <c r="AB76" s="355"/>
      <c r="AC76" s="354"/>
      <c r="AD76" s="355"/>
      <c r="AE76" s="354"/>
      <c r="AF76" s="354"/>
      <c r="AG76" s="354"/>
      <c r="AH76" s="355"/>
      <c r="AI76" s="354"/>
      <c r="AJ76" s="354"/>
      <c r="AK76" s="355"/>
      <c r="AL76" s="354">
        <v>10000</v>
      </c>
      <c r="AM76" s="354">
        <v>10000</v>
      </c>
      <c r="AN76" s="354">
        <v>10000</v>
      </c>
    </row>
    <row r="77" spans="1:41" s="223" customFormat="1" ht="13.5" customHeight="1" x14ac:dyDescent="0.2">
      <c r="A77" s="74">
        <v>711</v>
      </c>
      <c r="B77" s="75" t="s">
        <v>86</v>
      </c>
      <c r="C77" s="224"/>
      <c r="D77" s="97"/>
      <c r="E77" s="97"/>
      <c r="F77" s="98"/>
      <c r="G77" s="97"/>
      <c r="H77" s="97"/>
      <c r="I77" s="97"/>
      <c r="J77" s="97"/>
      <c r="K77" s="97"/>
      <c r="L77" s="97"/>
      <c r="M77" s="98"/>
      <c r="N77" s="97"/>
      <c r="O77" s="82">
        <v>0</v>
      </c>
      <c r="P77" s="225"/>
      <c r="Q77" s="226"/>
      <c r="R77" s="227">
        <v>0</v>
      </c>
      <c r="S77" s="228">
        <f>+S75</f>
        <v>7140</v>
      </c>
      <c r="T77" s="229">
        <f>+T75</f>
        <v>8000</v>
      </c>
      <c r="U77" s="229">
        <f>+U75</f>
        <v>7140</v>
      </c>
      <c r="V77" s="229">
        <f>+V75</f>
        <v>7140</v>
      </c>
      <c r="W77" s="229">
        <f>+W75</f>
        <v>8000</v>
      </c>
      <c r="X77" s="229">
        <f>SUM(X75)</f>
        <v>10000</v>
      </c>
      <c r="Y77" s="229">
        <f>SUM(Y75)</f>
        <v>10000</v>
      </c>
      <c r="Z77" s="229">
        <f t="shared" ref="Z77:AJ77" si="43">+Z75</f>
        <v>0</v>
      </c>
      <c r="AA77" s="229">
        <f t="shared" si="43"/>
        <v>0</v>
      </c>
      <c r="AB77" s="229">
        <f t="shared" si="43"/>
        <v>4000</v>
      </c>
      <c r="AC77" s="229">
        <f t="shared" si="43"/>
        <v>0</v>
      </c>
      <c r="AD77" s="229">
        <f t="shared" si="43"/>
        <v>0</v>
      </c>
      <c r="AE77" s="229">
        <f t="shared" si="43"/>
        <v>8000</v>
      </c>
      <c r="AF77" s="229">
        <f t="shared" si="43"/>
        <v>8000</v>
      </c>
      <c r="AG77" s="229">
        <f t="shared" si="43"/>
        <v>8000</v>
      </c>
      <c r="AH77" s="229">
        <f t="shared" si="43"/>
        <v>4000</v>
      </c>
      <c r="AI77" s="229">
        <f t="shared" si="43"/>
        <v>0</v>
      </c>
      <c r="AJ77" s="229">
        <f t="shared" si="43"/>
        <v>4000</v>
      </c>
      <c r="AK77" s="82">
        <f t="shared" si="41"/>
        <v>-4000</v>
      </c>
      <c r="AL77" s="229">
        <f>+AL75+AL76</f>
        <v>14000</v>
      </c>
      <c r="AM77" s="229">
        <f>+AM75+AM76</f>
        <v>14000</v>
      </c>
      <c r="AN77" s="229">
        <f>+AN75+AN76</f>
        <v>14000</v>
      </c>
    </row>
    <row r="78" spans="1:41" s="48" customFormat="1" ht="13.5" customHeight="1" x14ac:dyDescent="0.2">
      <c r="A78" s="49">
        <v>72</v>
      </c>
      <c r="B78" s="50" t="s">
        <v>88</v>
      </c>
      <c r="C78" s="119">
        <f t="shared" ref="C78:K78" si="44">SUM(C81)</f>
        <v>25000</v>
      </c>
      <c r="D78" s="53">
        <f t="shared" si="44"/>
        <v>10000</v>
      </c>
      <c r="E78" s="53">
        <f t="shared" si="44"/>
        <v>10000</v>
      </c>
      <c r="F78" s="120">
        <f t="shared" si="44"/>
        <v>7000</v>
      </c>
      <c r="G78" s="53">
        <f t="shared" si="44"/>
        <v>5000</v>
      </c>
      <c r="H78" s="53">
        <f t="shared" si="44"/>
        <v>6471.29</v>
      </c>
      <c r="I78" s="53">
        <f t="shared" si="44"/>
        <v>6700</v>
      </c>
      <c r="J78" s="53">
        <f t="shared" si="44"/>
        <v>8612.0499999999993</v>
      </c>
      <c r="K78" s="53">
        <f t="shared" si="44"/>
        <v>1912.0499999999993</v>
      </c>
      <c r="L78" s="53"/>
      <c r="M78" s="120">
        <f t="shared" ref="M78:V78" si="45">SUM(M81)</f>
        <v>9000</v>
      </c>
      <c r="N78" s="53">
        <f t="shared" si="45"/>
        <v>9000</v>
      </c>
      <c r="O78" s="121">
        <f t="shared" si="45"/>
        <v>9000</v>
      </c>
      <c r="P78" s="121">
        <f t="shared" si="45"/>
        <v>9000</v>
      </c>
      <c r="Q78" s="121">
        <f t="shared" si="45"/>
        <v>9000</v>
      </c>
      <c r="R78" s="121">
        <f t="shared" si="45"/>
        <v>4500</v>
      </c>
      <c r="S78" s="121">
        <f t="shared" si="45"/>
        <v>1962.26</v>
      </c>
      <c r="T78" s="121">
        <f t="shared" si="45"/>
        <v>9000</v>
      </c>
      <c r="U78" s="121">
        <f t="shared" si="45"/>
        <v>3455</v>
      </c>
      <c r="V78" s="121">
        <f t="shared" si="45"/>
        <v>6000</v>
      </c>
      <c r="W78" s="121">
        <f>SUM(W81+W82)</f>
        <v>8000</v>
      </c>
      <c r="X78" s="121">
        <f>SUM(X81)</f>
        <v>8000</v>
      </c>
      <c r="Y78" s="121">
        <f>SUM(Y81)</f>
        <v>8000</v>
      </c>
      <c r="Z78" s="53">
        <f>SUM(Z81)</f>
        <v>0</v>
      </c>
      <c r="AA78" s="53">
        <f>SUM(AA81)</f>
        <v>0</v>
      </c>
      <c r="AB78" s="121">
        <f t="shared" ref="AB78:AJ78" si="46">SUM(AB81+AB82)</f>
        <v>4000</v>
      </c>
      <c r="AC78" s="121" t="e">
        <f t="shared" si="46"/>
        <v>#REF!</v>
      </c>
      <c r="AD78" s="121" t="e">
        <f t="shared" si="46"/>
        <v>#REF!</v>
      </c>
      <c r="AE78" s="121">
        <f t="shared" si="46"/>
        <v>11000</v>
      </c>
      <c r="AF78" s="121">
        <f t="shared" si="46"/>
        <v>11000</v>
      </c>
      <c r="AG78" s="121">
        <f t="shared" si="46"/>
        <v>11000</v>
      </c>
      <c r="AH78" s="121">
        <f t="shared" si="46"/>
        <v>5500</v>
      </c>
      <c r="AI78" s="121">
        <f t="shared" si="46"/>
        <v>8275.7099999999991</v>
      </c>
      <c r="AJ78" s="121">
        <f t="shared" si="46"/>
        <v>9000</v>
      </c>
      <c r="AK78" s="47">
        <f t="shared" si="41"/>
        <v>-2000</v>
      </c>
      <c r="AL78" s="121">
        <f>SUM(AL81+AL82)</f>
        <v>212000</v>
      </c>
      <c r="AM78" s="121">
        <f>SUM(AM81+AM82)</f>
        <v>107000</v>
      </c>
      <c r="AN78" s="121">
        <f>SUM(AN81+AN82)</f>
        <v>107000</v>
      </c>
    </row>
    <row r="79" spans="1:41" s="63" customFormat="1" ht="13.5" customHeight="1" x14ac:dyDescent="0.2">
      <c r="A79" s="178">
        <v>72110</v>
      </c>
      <c r="B79" s="84" t="s">
        <v>89</v>
      </c>
      <c r="C79" s="85">
        <v>25000</v>
      </c>
      <c r="D79" s="85">
        <v>10000</v>
      </c>
      <c r="E79" s="85">
        <v>10000</v>
      </c>
      <c r="F79" s="86">
        <v>7000</v>
      </c>
      <c r="G79" s="85">
        <v>5000</v>
      </c>
      <c r="H79" s="85">
        <v>6471.29</v>
      </c>
      <c r="I79" s="85">
        <v>6700</v>
      </c>
      <c r="J79" s="85">
        <v>8612.0499999999993</v>
      </c>
      <c r="K79" s="85">
        <f>+J79-I79</f>
        <v>1912.0499999999993</v>
      </c>
      <c r="L79" s="85"/>
      <c r="M79" s="86">
        <v>9000</v>
      </c>
      <c r="N79" s="85">
        <f>+M79-L79</f>
        <v>9000</v>
      </c>
      <c r="O79" s="87">
        <v>9000</v>
      </c>
      <c r="P79" s="88">
        <v>9000</v>
      </c>
      <c r="Q79" s="89">
        <v>9000</v>
      </c>
      <c r="R79" s="87">
        <f>+O79/2</f>
        <v>4500</v>
      </c>
      <c r="S79" s="90">
        <v>1962.26</v>
      </c>
      <c r="T79" s="91">
        <f>+O79</f>
        <v>9000</v>
      </c>
      <c r="U79" s="85">
        <v>3455</v>
      </c>
      <c r="V79" s="91">
        <v>6000</v>
      </c>
      <c r="W79" s="91">
        <v>8000</v>
      </c>
      <c r="X79" s="91">
        <v>8000</v>
      </c>
      <c r="Y79" s="91">
        <v>8000</v>
      </c>
      <c r="Z79" s="91"/>
      <c r="AA79" s="91"/>
      <c r="AB79" s="91">
        <f>W79/2</f>
        <v>4000</v>
      </c>
      <c r="AC79" s="91">
        <v>9619.3700000000008</v>
      </c>
      <c r="AD79" s="85">
        <v>11000</v>
      </c>
      <c r="AE79" s="91">
        <v>11000</v>
      </c>
      <c r="AF79" s="91">
        <v>11000</v>
      </c>
      <c r="AG79" s="91">
        <v>11000</v>
      </c>
      <c r="AH79" s="297">
        <f>AE79/2</f>
        <v>5500</v>
      </c>
      <c r="AI79" s="91">
        <v>8275.7099999999991</v>
      </c>
      <c r="AJ79" s="91">
        <v>9000</v>
      </c>
      <c r="AK79" s="85">
        <f t="shared" si="41"/>
        <v>-2000</v>
      </c>
      <c r="AL79" s="91">
        <v>7000</v>
      </c>
      <c r="AM79" s="91">
        <v>7000</v>
      </c>
      <c r="AN79" s="91">
        <v>7000</v>
      </c>
    </row>
    <row r="80" spans="1:41" s="63" customFormat="1" ht="13.5" customHeight="1" x14ac:dyDescent="0.2">
      <c r="A80" s="342">
        <v>72119</v>
      </c>
      <c r="B80" s="343" t="s">
        <v>248</v>
      </c>
      <c r="C80" s="344"/>
      <c r="D80" s="344"/>
      <c r="E80" s="344"/>
      <c r="F80" s="345"/>
      <c r="G80" s="344"/>
      <c r="H80" s="344"/>
      <c r="I80" s="344"/>
      <c r="J80" s="344"/>
      <c r="K80" s="344"/>
      <c r="L80" s="344"/>
      <c r="M80" s="345"/>
      <c r="N80" s="344"/>
      <c r="O80" s="346"/>
      <c r="P80" s="347"/>
      <c r="Q80" s="348"/>
      <c r="R80" s="349"/>
      <c r="S80" s="350"/>
      <c r="T80" s="344"/>
      <c r="U80" s="344"/>
      <c r="V80" s="344"/>
      <c r="W80" s="344"/>
      <c r="X80" s="344"/>
      <c r="Y80" s="344"/>
      <c r="Z80" s="344"/>
      <c r="AA80" s="344"/>
      <c r="AB80" s="344"/>
      <c r="AC80" s="344"/>
      <c r="AD80" s="344"/>
      <c r="AE80" s="344"/>
      <c r="AF80" s="344"/>
      <c r="AG80" s="344"/>
      <c r="AH80" s="344"/>
      <c r="AI80" s="344"/>
      <c r="AJ80" s="344"/>
      <c r="AK80" s="344"/>
      <c r="AL80" s="344">
        <v>205000</v>
      </c>
      <c r="AM80" s="344">
        <v>100000</v>
      </c>
      <c r="AN80" s="344">
        <v>100000</v>
      </c>
    </row>
    <row r="81" spans="1:40" ht="13.5" customHeight="1" x14ac:dyDescent="0.2">
      <c r="A81" s="74">
        <v>721</v>
      </c>
      <c r="B81" s="75" t="s">
        <v>90</v>
      </c>
      <c r="C81" s="177">
        <f>SUM(C79)</f>
        <v>25000</v>
      </c>
      <c r="D81" s="76">
        <f>SUM(D79:D79)</f>
        <v>10000</v>
      </c>
      <c r="E81" s="177">
        <f>SUM(E79)</f>
        <v>10000</v>
      </c>
      <c r="F81" s="77">
        <f t="shared" ref="F81:K81" si="47">SUM(F79:F79)</f>
        <v>7000</v>
      </c>
      <c r="G81" s="76">
        <f t="shared" si="47"/>
        <v>5000</v>
      </c>
      <c r="H81" s="76">
        <f t="shared" si="47"/>
        <v>6471.29</v>
      </c>
      <c r="I81" s="76">
        <f t="shared" si="47"/>
        <v>6700</v>
      </c>
      <c r="J81" s="76">
        <f t="shared" si="47"/>
        <v>8612.0499999999993</v>
      </c>
      <c r="K81" s="76">
        <f t="shared" si="47"/>
        <v>1912.0499999999993</v>
      </c>
      <c r="L81" s="76"/>
      <c r="M81" s="77">
        <f t="shared" ref="M81:AA81" si="48">SUM(M79:M79)</f>
        <v>9000</v>
      </c>
      <c r="N81" s="76">
        <f t="shared" si="48"/>
        <v>9000</v>
      </c>
      <c r="O81" s="78">
        <f t="shared" si="48"/>
        <v>9000</v>
      </c>
      <c r="P81" s="79">
        <f t="shared" si="48"/>
        <v>9000</v>
      </c>
      <c r="Q81" s="80">
        <f t="shared" si="48"/>
        <v>9000</v>
      </c>
      <c r="R81" s="81">
        <f t="shared" si="48"/>
        <v>4500</v>
      </c>
      <c r="S81" s="78">
        <f t="shared" si="48"/>
        <v>1962.26</v>
      </c>
      <c r="T81" s="76">
        <f t="shared" si="48"/>
        <v>9000</v>
      </c>
      <c r="U81" s="76">
        <f t="shared" si="48"/>
        <v>3455</v>
      </c>
      <c r="V81" s="76">
        <f t="shared" si="48"/>
        <v>6000</v>
      </c>
      <c r="W81" s="76">
        <f t="shared" si="48"/>
        <v>8000</v>
      </c>
      <c r="X81" s="76">
        <f t="shared" si="48"/>
        <v>8000</v>
      </c>
      <c r="Y81" s="76">
        <f t="shared" si="48"/>
        <v>8000</v>
      </c>
      <c r="Z81" s="76">
        <f t="shared" si="48"/>
        <v>0</v>
      </c>
      <c r="AA81" s="76">
        <f t="shared" si="48"/>
        <v>0</v>
      </c>
      <c r="AB81" s="232">
        <f>W81/2</f>
        <v>4000</v>
      </c>
      <c r="AC81" s="82" t="e">
        <f>SUM(AC79+#REF!)</f>
        <v>#REF!</v>
      </c>
      <c r="AD81" s="82" t="e">
        <f>SUM(AD79+#REF!)</f>
        <v>#REF!</v>
      </c>
      <c r="AE81" s="76">
        <f t="shared" ref="AE81:AJ81" si="49">SUM(AE79:AE79)</f>
        <v>11000</v>
      </c>
      <c r="AF81" s="76">
        <f t="shared" si="49"/>
        <v>11000</v>
      </c>
      <c r="AG81" s="76">
        <f t="shared" si="49"/>
        <v>11000</v>
      </c>
      <c r="AH81" s="76">
        <f t="shared" si="49"/>
        <v>5500</v>
      </c>
      <c r="AI81" s="76">
        <f t="shared" si="49"/>
        <v>8275.7099999999991</v>
      </c>
      <c r="AJ81" s="76">
        <f t="shared" si="49"/>
        <v>9000</v>
      </c>
      <c r="AK81" s="82">
        <f t="shared" si="41"/>
        <v>-2000</v>
      </c>
      <c r="AL81" s="76">
        <f>SUM(AL79:AL80)</f>
        <v>212000</v>
      </c>
      <c r="AM81" s="76">
        <f>SUM(AM79:AM80)</f>
        <v>107000</v>
      </c>
      <c r="AN81" s="76">
        <f>SUM(AN79:AN80)</f>
        <v>107000</v>
      </c>
    </row>
    <row r="82" spans="1:40" ht="12.75" hidden="1" customHeight="1" x14ac:dyDescent="0.2">
      <c r="A82" s="74">
        <v>722</v>
      </c>
      <c r="B82" s="75" t="s">
        <v>91</v>
      </c>
      <c r="C82" s="177"/>
      <c r="D82" s="76"/>
      <c r="E82" s="177"/>
      <c r="F82" s="77"/>
      <c r="G82" s="76"/>
      <c r="H82" s="76"/>
      <c r="I82" s="76"/>
      <c r="J82" s="76"/>
      <c r="K82" s="76"/>
      <c r="L82" s="76"/>
      <c r="M82" s="77"/>
      <c r="N82" s="76"/>
      <c r="O82" s="78"/>
      <c r="P82" s="230"/>
      <c r="Q82" s="230"/>
      <c r="R82" s="231"/>
      <c r="S82" s="231"/>
      <c r="T82" s="207"/>
      <c r="U82" s="207"/>
      <c r="V82" s="207"/>
      <c r="W82" s="207">
        <v>0</v>
      </c>
      <c r="X82" s="207"/>
      <c r="Y82" s="207"/>
      <c r="Z82" s="76"/>
      <c r="AA82" s="76"/>
      <c r="AB82" s="232">
        <v>0</v>
      </c>
      <c r="AC82" s="233">
        <v>1414.5</v>
      </c>
      <c r="AD82" s="233">
        <v>1414.5</v>
      </c>
      <c r="AE82" s="207">
        <v>0</v>
      </c>
      <c r="AF82" s="207">
        <v>0</v>
      </c>
      <c r="AG82" s="207">
        <v>0</v>
      </c>
      <c r="AH82" s="207">
        <v>0</v>
      </c>
      <c r="AI82" s="207">
        <v>0</v>
      </c>
      <c r="AJ82" s="207">
        <v>0</v>
      </c>
      <c r="AK82" s="207">
        <v>0</v>
      </c>
      <c r="AL82" s="207">
        <v>0</v>
      </c>
      <c r="AM82" s="207">
        <v>0</v>
      </c>
      <c r="AN82" s="207">
        <v>0</v>
      </c>
    </row>
    <row r="83" spans="1:40" s="213" customFormat="1" ht="13.5" customHeight="1" x14ac:dyDescent="0.2">
      <c r="A83" s="49">
        <v>8</v>
      </c>
      <c r="B83" s="50" t="s">
        <v>92</v>
      </c>
      <c r="C83" s="119" t="e">
        <f>SUM(#REF!+C84)</f>
        <v>#REF!</v>
      </c>
      <c r="D83" s="53">
        <v>4000000</v>
      </c>
      <c r="E83" s="53" t="e">
        <f>SUM(E84+#REF!)</f>
        <v>#REF!</v>
      </c>
      <c r="F83" s="120" t="e">
        <f>SUM(F84+#REF!)</f>
        <v>#REF!</v>
      </c>
      <c r="G83" s="53" t="e">
        <f>SUM(G84+#REF!)</f>
        <v>#REF!</v>
      </c>
      <c r="H83" s="53" t="e">
        <f>SUM(H84+#REF!)</f>
        <v>#REF!</v>
      </c>
      <c r="I83" s="53" t="e">
        <f>SUM(I84+#REF!)</f>
        <v>#REF!</v>
      </c>
      <c r="J83" s="53" t="e">
        <f>SUM(J84+#REF!)</f>
        <v>#REF!</v>
      </c>
      <c r="K83" s="53" t="e">
        <f>SUM(K84+#REF!)</f>
        <v>#REF!</v>
      </c>
      <c r="L83" s="53"/>
      <c r="M83" s="120" t="e">
        <f>SUM(M84+#REF!)</f>
        <v>#REF!</v>
      </c>
      <c r="N83" s="53" t="e">
        <f>SUM(N84+#REF!)</f>
        <v>#REF!</v>
      </c>
      <c r="O83" s="121" t="e">
        <f>SUM(O84+#REF!)</f>
        <v>#REF!</v>
      </c>
      <c r="P83" s="121" t="e">
        <f>SUM(P84+#REF!)</f>
        <v>#REF!</v>
      </c>
      <c r="Q83" s="121" t="e">
        <f>SUM(Q84+#REF!)</f>
        <v>#REF!</v>
      </c>
      <c r="R83" s="121" t="e">
        <f>SUM(R84+#REF!)</f>
        <v>#REF!</v>
      </c>
      <c r="S83" s="121" t="e">
        <f>SUM(S84+#REF!)</f>
        <v>#REF!</v>
      </c>
      <c r="T83" s="121" t="e">
        <f>SUM(T84+#REF!)</f>
        <v>#REF!</v>
      </c>
      <c r="U83" s="121" t="e">
        <f>SUM(U84+#REF!)</f>
        <v>#REF!</v>
      </c>
      <c r="V83" s="121" t="e">
        <f>SUM(V84+#REF!)</f>
        <v>#REF!</v>
      </c>
      <c r="W83" s="121" t="e">
        <f>SUM(W84+#REF!)</f>
        <v>#REF!</v>
      </c>
      <c r="X83" s="121" t="e">
        <f>SUM(X84+#REF!)</f>
        <v>#REF!</v>
      </c>
      <c r="Y83" s="121" t="e">
        <f>SUM(Y84+#REF!)</f>
        <v>#REF!</v>
      </c>
      <c r="Z83" s="234">
        <f>SUM(Z85:Z85)</f>
        <v>0</v>
      </c>
      <c r="AA83" s="234">
        <f>SUM(AA85:AA85)</f>
        <v>0</v>
      </c>
      <c r="AB83" s="121" t="e">
        <f>SUM(AB84+#REF!)</f>
        <v>#REF!</v>
      </c>
      <c r="AC83" s="121" t="e">
        <f>SUM(AC84+#REF!)</f>
        <v>#REF!</v>
      </c>
      <c r="AD83" s="121" t="e">
        <f>SUM(AD84+#REF!)</f>
        <v>#REF!</v>
      </c>
      <c r="AE83" s="121" t="e">
        <f>SUM(AE84+#REF!)</f>
        <v>#REF!</v>
      </c>
      <c r="AF83" s="121" t="e">
        <f>SUM(AF84+#REF!)</f>
        <v>#REF!</v>
      </c>
      <c r="AG83" s="121" t="e">
        <f>SUM(AG84+#REF!)</f>
        <v>#REF!</v>
      </c>
      <c r="AH83" s="121" t="e">
        <f>SUM(AH84+#REF!)</f>
        <v>#REF!</v>
      </c>
      <c r="AI83" s="121" t="e">
        <f>SUM(AI84+#REF!)</f>
        <v>#REF!</v>
      </c>
      <c r="AJ83" s="121" t="e">
        <f>SUM(AJ84+#REF!)</f>
        <v>#REF!</v>
      </c>
      <c r="AK83" s="47" t="e">
        <f>SUM(AJ83-AE83)</f>
        <v>#REF!</v>
      </c>
      <c r="AL83" s="121">
        <f>SUM(AL84+AL87)</f>
        <v>487896</v>
      </c>
      <c r="AM83" s="121">
        <f>SUM(AM84+AM87)</f>
        <v>10000</v>
      </c>
      <c r="AN83" s="121">
        <f>SUM(AN84+AN87)</f>
        <v>10000</v>
      </c>
    </row>
    <row r="84" spans="1:40" s="241" customFormat="1" ht="13.5" customHeight="1" x14ac:dyDescent="0.2">
      <c r="A84" s="235">
        <v>81</v>
      </c>
      <c r="B84" s="236" t="s">
        <v>93</v>
      </c>
      <c r="C84" s="237"/>
      <c r="D84" s="238">
        <f t="shared" ref="D84:K84" si="50">SUM(D85)</f>
        <v>0</v>
      </c>
      <c r="E84" s="238">
        <f t="shared" si="50"/>
        <v>40000</v>
      </c>
      <c r="F84" s="239">
        <f t="shared" si="50"/>
        <v>32000</v>
      </c>
      <c r="G84" s="238">
        <f t="shared" si="50"/>
        <v>35000</v>
      </c>
      <c r="H84" s="238">
        <f t="shared" si="50"/>
        <v>10660</v>
      </c>
      <c r="I84" s="238">
        <f t="shared" si="50"/>
        <v>46900</v>
      </c>
      <c r="J84" s="238">
        <f t="shared" si="50"/>
        <v>14610</v>
      </c>
      <c r="K84" s="238">
        <f t="shared" si="50"/>
        <v>-32290</v>
      </c>
      <c r="L84" s="238"/>
      <c r="M84" s="239">
        <f t="shared" ref="M84:V84" si="51">SUM(M85)</f>
        <v>16000</v>
      </c>
      <c r="N84" s="238">
        <f t="shared" si="51"/>
        <v>16000</v>
      </c>
      <c r="O84" s="240">
        <f t="shared" si="51"/>
        <v>16000</v>
      </c>
      <c r="P84" s="240">
        <f t="shared" si="51"/>
        <v>20000</v>
      </c>
      <c r="Q84" s="240">
        <f t="shared" si="51"/>
        <v>20000</v>
      </c>
      <c r="R84" s="240">
        <f t="shared" si="51"/>
        <v>8000</v>
      </c>
      <c r="S84" s="240">
        <f t="shared" si="51"/>
        <v>23542</v>
      </c>
      <c r="T84" s="240">
        <f t="shared" si="51"/>
        <v>30000</v>
      </c>
      <c r="U84" s="240">
        <f t="shared" si="51"/>
        <v>25642</v>
      </c>
      <c r="V84" s="240">
        <f t="shared" si="51"/>
        <v>30000</v>
      </c>
      <c r="W84" s="121" t="e">
        <f>SUM(W85+#REF!)</f>
        <v>#REF!</v>
      </c>
      <c r="X84" s="240">
        <f>SUM(X85)</f>
        <v>40000</v>
      </c>
      <c r="Y84" s="240">
        <f>SUM(Y85)</f>
        <v>40000</v>
      </c>
      <c r="Z84" s="238">
        <f>SUM(Z85)</f>
        <v>0</v>
      </c>
      <c r="AA84" s="238">
        <f>SUM(AA85)</f>
        <v>0</v>
      </c>
      <c r="AB84" s="121" t="e">
        <f>SUM(AB85+#REF!)</f>
        <v>#REF!</v>
      </c>
      <c r="AC84" s="121" t="e">
        <f>SUM(AC85+#REF!)</f>
        <v>#REF!</v>
      </c>
      <c r="AD84" s="121" t="e">
        <f>SUM(AD85+#REF!)</f>
        <v>#REF!</v>
      </c>
      <c r="AE84" s="121" t="e">
        <f>SUM(AE85+#REF!)</f>
        <v>#REF!</v>
      </c>
      <c r="AF84" s="121" t="e">
        <f>SUM(AF85+#REF!)</f>
        <v>#REF!</v>
      </c>
      <c r="AG84" s="121" t="e">
        <f>SUM(AG85+#REF!)</f>
        <v>#REF!</v>
      </c>
      <c r="AH84" s="121" t="e">
        <f>SUM(AH85+#REF!)</f>
        <v>#REF!</v>
      </c>
      <c r="AI84" s="121" t="e">
        <f>SUM(AI85+#REF!)</f>
        <v>#REF!</v>
      </c>
      <c r="AJ84" s="121" t="e">
        <f>SUM(AJ85+#REF!)</f>
        <v>#REF!</v>
      </c>
      <c r="AK84" s="47" t="e">
        <f>SUM(AJ84-AE84)</f>
        <v>#REF!</v>
      </c>
      <c r="AL84" s="121">
        <f>SUM(AL85)</f>
        <v>10000</v>
      </c>
      <c r="AM84" s="121">
        <f>SUM(AM85)</f>
        <v>10000</v>
      </c>
      <c r="AN84" s="121">
        <f>SUM(AN85)</f>
        <v>10000</v>
      </c>
    </row>
    <row r="85" spans="1:40" s="223" customFormat="1" ht="13.5" customHeight="1" x14ac:dyDescent="0.2">
      <c r="A85" s="219">
        <v>81211</v>
      </c>
      <c r="B85" s="220" t="s">
        <v>94</v>
      </c>
      <c r="C85" s="221"/>
      <c r="D85" s="116">
        <v>0</v>
      </c>
      <c r="E85" s="221">
        <v>40000</v>
      </c>
      <c r="F85" s="117">
        <v>32000</v>
      </c>
      <c r="G85" s="116">
        <v>35000</v>
      </c>
      <c r="H85" s="116">
        <v>10660</v>
      </c>
      <c r="I85" s="116">
        <v>46900</v>
      </c>
      <c r="J85" s="116">
        <v>14610</v>
      </c>
      <c r="K85" s="116">
        <f>+J85-I85</f>
        <v>-32290</v>
      </c>
      <c r="L85" s="116"/>
      <c r="M85" s="117">
        <v>16000</v>
      </c>
      <c r="N85" s="116">
        <f>+M85-L85</f>
        <v>16000</v>
      </c>
      <c r="O85" s="60">
        <v>16000</v>
      </c>
      <c r="P85" s="61">
        <v>20000</v>
      </c>
      <c r="Q85" s="62">
        <v>20000</v>
      </c>
      <c r="R85" s="60">
        <f>+O85/2</f>
        <v>8000</v>
      </c>
      <c r="S85" s="125">
        <v>23542</v>
      </c>
      <c r="T85" s="126">
        <v>30000</v>
      </c>
      <c r="U85" s="116">
        <v>25642</v>
      </c>
      <c r="V85" s="126">
        <v>30000</v>
      </c>
      <c r="W85" s="126">
        <v>90000</v>
      </c>
      <c r="X85" s="126">
        <v>40000</v>
      </c>
      <c r="Y85" s="126">
        <v>40000</v>
      </c>
      <c r="Z85" s="126"/>
      <c r="AA85" s="126"/>
      <c r="AB85" s="58">
        <f>W85/2</f>
        <v>45000</v>
      </c>
      <c r="AC85" s="126">
        <v>40068.68</v>
      </c>
      <c r="AD85" s="116">
        <v>42000</v>
      </c>
      <c r="AE85" s="126">
        <v>40000</v>
      </c>
      <c r="AF85" s="126">
        <v>40000</v>
      </c>
      <c r="AG85" s="126">
        <v>40000</v>
      </c>
      <c r="AH85" s="66">
        <f>AE85/2</f>
        <v>20000</v>
      </c>
      <c r="AI85" s="126">
        <v>19830.2</v>
      </c>
      <c r="AJ85" s="126">
        <v>40000</v>
      </c>
      <c r="AK85" s="116">
        <f>SUM(AJ85-AE85)</f>
        <v>0</v>
      </c>
      <c r="AL85" s="58">
        <v>10000</v>
      </c>
      <c r="AM85" s="58">
        <v>10000</v>
      </c>
      <c r="AN85" s="58">
        <v>10000</v>
      </c>
    </row>
    <row r="86" spans="1:40" s="223" customFormat="1" ht="13.5" customHeight="1" x14ac:dyDescent="0.2">
      <c r="A86" s="321">
        <v>812</v>
      </c>
      <c r="B86" s="322" t="s">
        <v>95</v>
      </c>
      <c r="C86" s="323"/>
      <c r="D86" s="192">
        <f t="shared" ref="D86:K86" si="52">SUM(D85:D85)</f>
        <v>0</v>
      </c>
      <c r="E86" s="192">
        <f t="shared" si="52"/>
        <v>40000</v>
      </c>
      <c r="F86" s="324">
        <f t="shared" si="52"/>
        <v>32000</v>
      </c>
      <c r="G86" s="192">
        <f t="shared" si="52"/>
        <v>35000</v>
      </c>
      <c r="H86" s="192">
        <f t="shared" si="52"/>
        <v>10660</v>
      </c>
      <c r="I86" s="192">
        <f t="shared" si="52"/>
        <v>46900</v>
      </c>
      <c r="J86" s="192">
        <f t="shared" si="52"/>
        <v>14610</v>
      </c>
      <c r="K86" s="192">
        <f t="shared" si="52"/>
        <v>-32290</v>
      </c>
      <c r="L86" s="192"/>
      <c r="M86" s="324">
        <f t="shared" ref="M86:W86" si="53">SUM(M85:M85)</f>
        <v>16000</v>
      </c>
      <c r="N86" s="192">
        <f t="shared" si="53"/>
        <v>16000</v>
      </c>
      <c r="O86" s="191">
        <f t="shared" si="53"/>
        <v>16000</v>
      </c>
      <c r="P86" s="188">
        <f t="shared" si="53"/>
        <v>20000</v>
      </c>
      <c r="Q86" s="189">
        <f t="shared" si="53"/>
        <v>20000</v>
      </c>
      <c r="R86" s="190">
        <f t="shared" si="53"/>
        <v>8000</v>
      </c>
      <c r="S86" s="191">
        <f t="shared" si="53"/>
        <v>23542</v>
      </c>
      <c r="T86" s="192">
        <f t="shared" si="53"/>
        <v>30000</v>
      </c>
      <c r="U86" s="192">
        <f t="shared" si="53"/>
        <v>25642</v>
      </c>
      <c r="V86" s="192">
        <f t="shared" si="53"/>
        <v>30000</v>
      </c>
      <c r="W86" s="192">
        <f t="shared" si="53"/>
        <v>90000</v>
      </c>
      <c r="X86" s="192">
        <f>SUM(X85)</f>
        <v>40000</v>
      </c>
      <c r="Y86" s="192">
        <f>SUM(Y85)</f>
        <v>40000</v>
      </c>
      <c r="Z86" s="192">
        <f t="shared" ref="Z86:AJ86" si="54">SUM(Z85:Z85)</f>
        <v>0</v>
      </c>
      <c r="AA86" s="192">
        <f t="shared" si="54"/>
        <v>0</v>
      </c>
      <c r="AB86" s="192">
        <f t="shared" si="54"/>
        <v>45000</v>
      </c>
      <c r="AC86" s="192">
        <f t="shared" si="54"/>
        <v>40068.68</v>
      </c>
      <c r="AD86" s="192">
        <f t="shared" si="54"/>
        <v>42000</v>
      </c>
      <c r="AE86" s="192">
        <f t="shared" si="54"/>
        <v>40000</v>
      </c>
      <c r="AF86" s="192">
        <f t="shared" si="54"/>
        <v>40000</v>
      </c>
      <c r="AG86" s="192">
        <f t="shared" si="54"/>
        <v>40000</v>
      </c>
      <c r="AH86" s="192">
        <f t="shared" si="54"/>
        <v>20000</v>
      </c>
      <c r="AI86" s="192">
        <f t="shared" si="54"/>
        <v>19830.2</v>
      </c>
      <c r="AJ86" s="192">
        <f t="shared" si="54"/>
        <v>40000</v>
      </c>
      <c r="AK86" s="325">
        <f>SUM(AJ86-AE86)</f>
        <v>0</v>
      </c>
      <c r="AL86" s="192">
        <f>SUM(AL85:AL85)</f>
        <v>10000</v>
      </c>
      <c r="AM86" s="192">
        <f>SUM(AM85:AM85)</f>
        <v>10000</v>
      </c>
      <c r="AN86" s="192">
        <f>SUM(AN85:AN85)</f>
        <v>10000</v>
      </c>
    </row>
    <row r="87" spans="1:40" s="223" customFormat="1" ht="13.5" customHeight="1" x14ac:dyDescent="0.2">
      <c r="A87" s="326">
        <v>84</v>
      </c>
      <c r="B87" s="327" t="s">
        <v>244</v>
      </c>
      <c r="C87" s="328"/>
      <c r="D87" s="329"/>
      <c r="E87" s="329"/>
      <c r="F87" s="330"/>
      <c r="G87" s="329"/>
      <c r="H87" s="329"/>
      <c r="I87" s="329"/>
      <c r="J87" s="329"/>
      <c r="K87" s="329"/>
      <c r="L87" s="329"/>
      <c r="M87" s="330"/>
      <c r="N87" s="329"/>
      <c r="O87" s="331"/>
      <c r="P87" s="332"/>
      <c r="Q87" s="332"/>
      <c r="R87" s="331"/>
      <c r="S87" s="331"/>
      <c r="T87" s="329"/>
      <c r="U87" s="329"/>
      <c r="V87" s="329"/>
      <c r="W87" s="329"/>
      <c r="X87" s="329"/>
      <c r="Y87" s="329"/>
      <c r="Z87" s="329"/>
      <c r="AA87" s="329"/>
      <c r="AB87" s="329"/>
      <c r="AC87" s="329"/>
      <c r="AD87" s="329"/>
      <c r="AE87" s="329"/>
      <c r="AF87" s="329"/>
      <c r="AG87" s="329"/>
      <c r="AH87" s="329"/>
      <c r="AI87" s="329"/>
      <c r="AJ87" s="329"/>
      <c r="AK87" s="333"/>
      <c r="AL87" s="329">
        <f>SUM(AL88)</f>
        <v>477896</v>
      </c>
      <c r="AM87" s="329">
        <f>SUM(AM88)</f>
        <v>0</v>
      </c>
      <c r="AN87" s="329">
        <f>SUM(AN88)</f>
        <v>0</v>
      </c>
    </row>
    <row r="88" spans="1:40" ht="13.9" customHeight="1" x14ac:dyDescent="0.2">
      <c r="A88" s="334">
        <v>84432</v>
      </c>
      <c r="B88" s="379" t="s">
        <v>237</v>
      </c>
      <c r="C88" s="336"/>
      <c r="D88" s="337"/>
      <c r="E88" s="337"/>
      <c r="F88" s="338"/>
      <c r="G88" s="336"/>
      <c r="H88" s="336"/>
      <c r="I88" s="336"/>
      <c r="J88" s="336"/>
      <c r="K88" s="336"/>
      <c r="L88" s="336"/>
      <c r="M88" s="338"/>
      <c r="N88" s="336"/>
      <c r="O88" s="339"/>
      <c r="P88" s="339"/>
      <c r="Q88" s="339"/>
      <c r="R88" s="339"/>
      <c r="S88" s="339"/>
      <c r="T88" s="338"/>
      <c r="U88" s="337"/>
      <c r="V88" s="340"/>
      <c r="W88" s="337"/>
      <c r="X88" s="340"/>
      <c r="Y88" s="337"/>
      <c r="Z88" s="337"/>
      <c r="AA88" s="337"/>
      <c r="AB88" s="337"/>
      <c r="AC88" s="337"/>
      <c r="AD88" s="337"/>
      <c r="AE88" s="337"/>
      <c r="AF88" s="337"/>
      <c r="AG88" s="336"/>
      <c r="AH88" s="336"/>
      <c r="AI88" s="336"/>
      <c r="AJ88" s="336"/>
      <c r="AK88" s="336"/>
      <c r="AL88" s="932">
        <v>477896</v>
      </c>
      <c r="AM88" s="434">
        <v>0</v>
      </c>
      <c r="AN88" s="434">
        <v>0</v>
      </c>
    </row>
    <row r="89" spans="1:40" ht="16.149999999999999" customHeight="1" thickBot="1" x14ac:dyDescent="0.25">
      <c r="A89" s="441">
        <v>844</v>
      </c>
      <c r="B89" s="442" t="s">
        <v>362</v>
      </c>
      <c r="C89" s="443"/>
      <c r="D89" s="444"/>
      <c r="E89" s="444"/>
      <c r="F89" s="445"/>
      <c r="G89" s="443"/>
      <c r="H89" s="443"/>
      <c r="I89" s="443"/>
      <c r="J89" s="443"/>
      <c r="K89" s="443"/>
      <c r="L89" s="443"/>
      <c r="M89" s="445"/>
      <c r="N89" s="443"/>
      <c r="O89" s="446"/>
      <c r="P89" s="446"/>
      <c r="Q89" s="446"/>
      <c r="R89" s="446"/>
      <c r="S89" s="446"/>
      <c r="T89" s="445"/>
      <c r="U89" s="444"/>
      <c r="V89" s="447"/>
      <c r="W89" s="444"/>
      <c r="X89" s="447"/>
      <c r="Y89" s="444"/>
      <c r="Z89" s="444"/>
      <c r="AA89" s="444"/>
      <c r="AB89" s="444"/>
      <c r="AC89" s="444"/>
      <c r="AD89" s="444"/>
      <c r="AE89" s="444"/>
      <c r="AF89" s="444"/>
      <c r="AG89" s="443"/>
      <c r="AH89" s="443"/>
      <c r="AI89" s="443"/>
      <c r="AJ89" s="443"/>
      <c r="AK89" s="443"/>
      <c r="AL89" s="448">
        <f>SUM(AL88)</f>
        <v>477896</v>
      </c>
      <c r="AM89" s="448">
        <f>SUM(AM88)</f>
        <v>0</v>
      </c>
      <c r="AN89" s="448">
        <f>SUM(AN88)</f>
        <v>0</v>
      </c>
    </row>
    <row r="90" spans="1:40" ht="12.75" customHeight="1" x14ac:dyDescent="0.2">
      <c r="A90" s="316"/>
      <c r="B90" s="317"/>
      <c r="AL90" s="3"/>
      <c r="AM90" s="3"/>
      <c r="AN90" s="3"/>
    </row>
    <row r="91" spans="1:40" ht="12.75" customHeight="1" x14ac:dyDescent="0.2">
      <c r="B91" s="242"/>
      <c r="AL91" s="3"/>
      <c r="AM91" s="3"/>
      <c r="AN91" s="3"/>
    </row>
    <row r="92" spans="1:40" ht="15" customHeight="1" x14ac:dyDescent="0.2">
      <c r="A92" s="316"/>
      <c r="B92" s="317"/>
      <c r="AL92" s="435"/>
      <c r="AM92" s="341"/>
      <c r="AN92" s="3"/>
    </row>
    <row r="93" spans="1:40" ht="12.75" customHeight="1" x14ac:dyDescent="0.2">
      <c r="AL93" s="435"/>
    </row>
    <row r="94" spans="1:40" ht="12.75" customHeight="1" x14ac:dyDescent="0.2">
      <c r="A94" s="316"/>
      <c r="B94" s="317"/>
      <c r="AL94" s="3"/>
      <c r="AM94" s="341"/>
      <c r="AN94" s="3"/>
    </row>
  </sheetData>
  <sheetProtection selectLockedCells="1" selectUnlockedCells="1"/>
  <mergeCells count="29">
    <mergeCell ref="AL6:AL7"/>
    <mergeCell ref="AM6:AM7"/>
    <mergeCell ref="AN6:AN7"/>
    <mergeCell ref="A58:A60"/>
    <mergeCell ref="B58:B59"/>
    <mergeCell ref="AH6:AH7"/>
    <mergeCell ref="AI6:AI7"/>
    <mergeCell ref="AJ6:AJ7"/>
    <mergeCell ref="AK6:AK7"/>
    <mergeCell ref="AD6:AD7"/>
    <mergeCell ref="AE6:AE7"/>
    <mergeCell ref="AF6:AF7"/>
    <mergeCell ref="AG6:AG7"/>
    <mergeCell ref="Z6:Z7"/>
    <mergeCell ref="AA6:AA7"/>
    <mergeCell ref="AB6:AB7"/>
    <mergeCell ref="AC6:AC7"/>
    <mergeCell ref="T6:T7"/>
    <mergeCell ref="U6:U7"/>
    <mergeCell ref="V6:V7"/>
    <mergeCell ref="W6:W7"/>
    <mergeCell ref="X6:X7"/>
    <mergeCell ref="Y6:Y7"/>
    <mergeCell ref="A6:A8"/>
    <mergeCell ref="B6:B7"/>
    <mergeCell ref="O6:O7"/>
    <mergeCell ref="P6:Q6"/>
    <mergeCell ref="R6:R7"/>
    <mergeCell ref="S6:S7"/>
  </mergeCells>
  <phoneticPr fontId="0" type="noConversion"/>
  <printOptions horizontalCentered="1"/>
  <pageMargins left="0.31527777777777777" right="0.15763888888888888" top="0.47222222222222221" bottom="0.31527777777777777" header="0.27569444444444446" footer="0.51180555555555551"/>
  <pageSetup paperSize="9" scale="70" firstPageNumber="0" orientation="landscape" r:id="rId1"/>
  <headerFooter alignWithMargins="0">
    <oddHeader>&amp;R&amp;F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A242"/>
  <sheetViews>
    <sheetView topLeftCell="A128" zoomScaleNormal="100" workbookViewId="0">
      <selection activeCell="A119" sqref="A119"/>
    </sheetView>
  </sheetViews>
  <sheetFormatPr defaultColWidth="9.28515625" defaultRowHeight="14.25" x14ac:dyDescent="0.2"/>
  <cols>
    <col min="1" max="1" width="19.85546875" style="243" customWidth="1"/>
    <col min="2" max="2" width="97.7109375" style="242" customWidth="1"/>
    <col min="3" max="3" width="0" style="244" hidden="1" customWidth="1"/>
    <col min="4" max="4" width="0" style="245" hidden="1" customWidth="1"/>
    <col min="5" max="5" width="0" style="246" hidden="1" customWidth="1"/>
    <col min="6" max="8" width="0" style="244" hidden="1" customWidth="1"/>
    <col min="9" max="16" width="0" style="245" hidden="1" customWidth="1"/>
    <col min="17" max="17" width="0" style="244" hidden="1" customWidth="1"/>
    <col min="18" max="21" width="0" style="247" hidden="1" customWidth="1"/>
    <col min="22" max="22" width="0" style="248" hidden="1" customWidth="1"/>
    <col min="23" max="23" width="0" style="247" hidden="1" customWidth="1"/>
    <col min="24" max="25" width="0" hidden="1" customWidth="1"/>
    <col min="26" max="26" width="0" style="246" hidden="1" customWidth="1"/>
    <col min="27" max="30" width="0" style="245" hidden="1" customWidth="1"/>
    <col min="31" max="33" width="0" style="244" hidden="1" customWidth="1"/>
    <col min="34" max="35" width="0" style="245" hidden="1" customWidth="1"/>
    <col min="36" max="45" width="0" style="246" hidden="1" customWidth="1"/>
    <col min="46" max="46" width="31.28515625" style="246" customWidth="1"/>
    <col min="47" max="47" width="32.28515625" style="246" customWidth="1"/>
    <col min="48" max="48" width="27" style="246" customWidth="1"/>
    <col min="49" max="50" width="0" style="246" hidden="1" customWidth="1"/>
    <col min="51" max="51" width="9.28515625" style="246" customWidth="1"/>
    <col min="52" max="52" width="12" style="246" customWidth="1"/>
    <col min="53" max="16384" width="9.28515625" style="246"/>
  </cols>
  <sheetData>
    <row r="3" spans="1:51" ht="22.9" customHeight="1" x14ac:dyDescent="0.2">
      <c r="AA3" s="249"/>
      <c r="AB3" s="249"/>
      <c r="AC3" s="249"/>
      <c r="AD3" s="249"/>
      <c r="AE3" s="250"/>
      <c r="AF3" s="250"/>
      <c r="AI3" s="249"/>
    </row>
    <row r="4" spans="1:51" ht="30.6" customHeight="1" x14ac:dyDescent="0.2">
      <c r="A4" s="251"/>
      <c r="B4" s="252"/>
      <c r="C4" s="253"/>
      <c r="D4" s="254"/>
      <c r="E4" s="255"/>
      <c r="F4" s="253"/>
      <c r="G4" s="253"/>
      <c r="H4" s="253"/>
      <c r="I4" s="254"/>
      <c r="J4" s="254"/>
      <c r="K4" s="254"/>
      <c r="L4" s="254"/>
      <c r="M4" s="254"/>
      <c r="N4" s="254"/>
      <c r="O4" s="254"/>
      <c r="P4" s="254"/>
      <c r="Q4" s="253"/>
      <c r="R4" s="256"/>
      <c r="S4" s="256"/>
      <c r="T4" s="256"/>
      <c r="U4" s="256"/>
      <c r="V4" s="257"/>
      <c r="W4" s="256"/>
      <c r="X4" s="258"/>
      <c r="Z4" s="255"/>
      <c r="AA4" s="259"/>
      <c r="AB4" s="259"/>
      <c r="AC4" s="259"/>
      <c r="AD4" s="259"/>
      <c r="AE4" s="260"/>
      <c r="AF4" s="260"/>
      <c r="AG4" s="260"/>
      <c r="AH4" s="259"/>
      <c r="AI4" s="259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3"/>
      <c r="AU4" s="254"/>
      <c r="AV4" s="254"/>
    </row>
    <row r="5" spans="1:51" s="261" customFormat="1" ht="20.25" customHeight="1" x14ac:dyDescent="0.2">
      <c r="A5" s="958" t="s">
        <v>0</v>
      </c>
      <c r="B5" s="959" t="s">
        <v>96</v>
      </c>
      <c r="C5" s="960" t="s">
        <v>97</v>
      </c>
      <c r="D5" s="961" t="s">
        <v>98</v>
      </c>
      <c r="E5" s="962" t="s">
        <v>99</v>
      </c>
      <c r="F5" s="963" t="s">
        <v>100</v>
      </c>
      <c r="G5" s="18" t="s">
        <v>3</v>
      </c>
      <c r="H5" s="954" t="s">
        <v>101</v>
      </c>
      <c r="I5" s="964" t="s">
        <v>102</v>
      </c>
      <c r="J5" s="965" t="s">
        <v>103</v>
      </c>
      <c r="K5" s="964" t="s">
        <v>104</v>
      </c>
      <c r="L5" s="965" t="s">
        <v>105</v>
      </c>
      <c r="M5" s="965" t="s">
        <v>106</v>
      </c>
      <c r="N5" s="455"/>
      <c r="O5" s="455"/>
      <c r="P5" s="455"/>
      <c r="Q5" s="954" t="s">
        <v>107</v>
      </c>
      <c r="R5" s="952" t="s">
        <v>7</v>
      </c>
      <c r="S5" s="952" t="s">
        <v>8</v>
      </c>
      <c r="T5" s="952"/>
      <c r="U5" s="966" t="s">
        <v>108</v>
      </c>
      <c r="V5" s="966" t="s">
        <v>109</v>
      </c>
      <c r="W5" s="952" t="s">
        <v>110</v>
      </c>
      <c r="X5" s="952" t="s">
        <v>111</v>
      </c>
      <c r="Y5" s="952" t="s">
        <v>111</v>
      </c>
      <c r="Z5" s="952" t="s">
        <v>112</v>
      </c>
      <c r="AA5" s="965" t="s">
        <v>14</v>
      </c>
      <c r="AB5" s="965" t="s">
        <v>17</v>
      </c>
      <c r="AC5" s="965" t="s">
        <v>18</v>
      </c>
      <c r="AD5" s="965" t="s">
        <v>113</v>
      </c>
      <c r="AE5" s="967" t="s">
        <v>114</v>
      </c>
      <c r="AF5" s="967"/>
      <c r="AG5" s="967"/>
      <c r="AH5" s="968" t="s">
        <v>115</v>
      </c>
      <c r="AI5" s="968" t="s">
        <v>116</v>
      </c>
      <c r="AJ5" s="965" t="s">
        <v>117</v>
      </c>
      <c r="AK5" s="965" t="s">
        <v>118</v>
      </c>
      <c r="AL5" s="965" t="s">
        <v>119</v>
      </c>
      <c r="AM5" s="965" t="s">
        <v>120</v>
      </c>
      <c r="AN5" s="965" t="s">
        <v>121</v>
      </c>
      <c r="AO5" s="965" t="s">
        <v>122</v>
      </c>
      <c r="AP5" s="965" t="s">
        <v>123</v>
      </c>
      <c r="AQ5" s="965" t="s">
        <v>124</v>
      </c>
      <c r="AR5" s="965" t="s">
        <v>27</v>
      </c>
      <c r="AS5" s="965" t="s">
        <v>28</v>
      </c>
      <c r="AT5" s="965" t="s">
        <v>274</v>
      </c>
      <c r="AU5" s="965" t="s">
        <v>272</v>
      </c>
      <c r="AV5" s="965" t="s">
        <v>273</v>
      </c>
    </row>
    <row r="6" spans="1:51" s="261" customFormat="1" ht="15.75" customHeight="1" x14ac:dyDescent="0.2">
      <c r="A6" s="958"/>
      <c r="B6" s="959"/>
      <c r="C6" s="960"/>
      <c r="D6" s="961"/>
      <c r="E6" s="962"/>
      <c r="F6" s="963"/>
      <c r="G6" s="456" t="s">
        <v>30</v>
      </c>
      <c r="H6" s="954"/>
      <c r="I6" s="964"/>
      <c r="J6" s="965"/>
      <c r="K6" s="964"/>
      <c r="L6" s="965"/>
      <c r="M6" s="965"/>
      <c r="N6" s="455"/>
      <c r="O6" s="455"/>
      <c r="P6" s="455"/>
      <c r="Q6" s="954"/>
      <c r="R6" s="952"/>
      <c r="S6" s="438" t="s">
        <v>34</v>
      </c>
      <c r="T6" s="438" t="s">
        <v>35</v>
      </c>
      <c r="U6" s="966"/>
      <c r="V6" s="966"/>
      <c r="W6" s="952"/>
      <c r="X6" s="952"/>
      <c r="Y6" s="952"/>
      <c r="Z6" s="952"/>
      <c r="AA6" s="965"/>
      <c r="AB6" s="965"/>
      <c r="AC6" s="965"/>
      <c r="AD6" s="965"/>
      <c r="AE6" s="439" t="s">
        <v>125</v>
      </c>
      <c r="AF6" s="439" t="s">
        <v>126</v>
      </c>
      <c r="AG6" s="457" t="s">
        <v>127</v>
      </c>
      <c r="AH6" s="968"/>
      <c r="AI6" s="968"/>
      <c r="AJ6" s="965"/>
      <c r="AK6" s="965"/>
      <c r="AL6" s="965"/>
      <c r="AM6" s="965"/>
      <c r="AN6" s="965"/>
      <c r="AO6" s="965"/>
      <c r="AP6" s="965"/>
      <c r="AQ6" s="965"/>
      <c r="AR6" s="965"/>
      <c r="AS6" s="965"/>
      <c r="AT6" s="965"/>
      <c r="AU6" s="965"/>
      <c r="AV6" s="965"/>
    </row>
    <row r="7" spans="1:51" s="262" customFormat="1" ht="20.45" customHeight="1" x14ac:dyDescent="0.2">
      <c r="A7" s="958"/>
      <c r="B7" s="458">
        <v>1</v>
      </c>
      <c r="C7" s="459">
        <v>2</v>
      </c>
      <c r="D7" s="459">
        <v>3</v>
      </c>
      <c r="E7" s="459">
        <v>4</v>
      </c>
      <c r="F7" s="459">
        <v>2</v>
      </c>
      <c r="G7" s="459">
        <v>3</v>
      </c>
      <c r="H7" s="459">
        <v>2</v>
      </c>
      <c r="I7" s="460">
        <v>3</v>
      </c>
      <c r="J7" s="460">
        <v>4</v>
      </c>
      <c r="K7" s="460">
        <v>3</v>
      </c>
      <c r="L7" s="460">
        <v>4</v>
      </c>
      <c r="M7" s="460">
        <v>5</v>
      </c>
      <c r="N7" s="435"/>
      <c r="O7" s="435"/>
      <c r="P7" s="435"/>
      <c r="Q7" s="459">
        <v>2</v>
      </c>
      <c r="R7" s="461">
        <v>2</v>
      </c>
      <c r="S7" s="462">
        <v>4</v>
      </c>
      <c r="T7" s="461">
        <v>5</v>
      </c>
      <c r="U7" s="21">
        <v>3</v>
      </c>
      <c r="V7" s="21">
        <v>4</v>
      </c>
      <c r="W7" s="461">
        <v>3</v>
      </c>
      <c r="X7" s="461">
        <v>4</v>
      </c>
      <c r="Y7" s="952"/>
      <c r="Z7" s="461">
        <v>4</v>
      </c>
      <c r="AA7" s="463">
        <v>2</v>
      </c>
      <c r="AB7" s="463">
        <v>6</v>
      </c>
      <c r="AC7" s="463">
        <v>7</v>
      </c>
      <c r="AD7" s="463">
        <v>3</v>
      </c>
      <c r="AE7" s="463">
        <v>4</v>
      </c>
      <c r="AF7" s="463">
        <v>5</v>
      </c>
      <c r="AG7" s="464">
        <v>6</v>
      </c>
      <c r="AH7" s="465">
        <v>3</v>
      </c>
      <c r="AI7" s="466">
        <v>4</v>
      </c>
      <c r="AJ7" s="463">
        <v>3</v>
      </c>
      <c r="AK7" s="463">
        <v>3</v>
      </c>
      <c r="AL7" s="463">
        <v>3</v>
      </c>
      <c r="AM7" s="463">
        <v>2</v>
      </c>
      <c r="AN7" s="463">
        <v>3</v>
      </c>
      <c r="AO7" s="463">
        <v>4</v>
      </c>
      <c r="AP7" s="463">
        <v>3</v>
      </c>
      <c r="AQ7" s="463"/>
      <c r="AR7" s="463">
        <v>3</v>
      </c>
      <c r="AS7" s="463">
        <v>4</v>
      </c>
      <c r="AT7" s="463">
        <v>2</v>
      </c>
      <c r="AU7" s="463">
        <v>3</v>
      </c>
      <c r="AV7" s="463">
        <v>4</v>
      </c>
    </row>
    <row r="8" spans="1:51" s="264" customFormat="1" ht="18" customHeight="1" x14ac:dyDescent="0.2">
      <c r="A8" s="467"/>
      <c r="B8" s="468" t="s">
        <v>128</v>
      </c>
      <c r="C8" s="469" t="e">
        <f>SUM(C9+C158+#REF!)</f>
        <v>#REF!</v>
      </c>
      <c r="D8" s="469" t="e">
        <f>SUM(D9+D158+#REF!)</f>
        <v>#REF!</v>
      </c>
      <c r="E8" s="469" t="e">
        <f>SUM(E9+E158+#REF!)</f>
        <v>#REF!</v>
      </c>
      <c r="F8" s="470" t="e">
        <f>SUM(F9+F158+#REF!)</f>
        <v>#REF!</v>
      </c>
      <c r="G8" s="470" t="e">
        <f>SUM(G9+G158+#REF!)</f>
        <v>#REF!</v>
      </c>
      <c r="H8" s="470" t="e">
        <f>SUM(H9+H158+#REF!)</f>
        <v>#REF!</v>
      </c>
      <c r="I8" s="471" t="e">
        <f>SUM(I9+I158)</f>
        <v>#REF!</v>
      </c>
      <c r="J8" s="471" t="e">
        <f>SUM(J9+J158)</f>
        <v>#REF!</v>
      </c>
      <c r="K8" s="471" t="e">
        <f>SUM(K9+K158)</f>
        <v>#REF!</v>
      </c>
      <c r="L8" s="471" t="e">
        <f>SUM(L9+L158)</f>
        <v>#REF!</v>
      </c>
      <c r="M8" s="471" t="e">
        <f>SUM(M9+M158)</f>
        <v>#REF!</v>
      </c>
      <c r="N8" s="472"/>
      <c r="O8" s="472"/>
      <c r="P8" s="472"/>
      <c r="Q8" s="470" t="e">
        <f>SUM(Q9+Q158+#REF!)</f>
        <v>#REF!</v>
      </c>
      <c r="R8" s="473" t="e">
        <f>SUM(R9+R158+#REF!)</f>
        <v>#REF!</v>
      </c>
      <c r="S8" s="474" t="e">
        <f>SUM(S9+S158+#REF!)</f>
        <v>#REF!</v>
      </c>
      <c r="T8" s="475" t="e">
        <f>SUM(T9+T158+#REF!)</f>
        <v>#REF!</v>
      </c>
      <c r="U8" s="476" t="e">
        <f>SUM(U9+U158+#REF!)</f>
        <v>#REF!</v>
      </c>
      <c r="V8" s="473" t="e">
        <f>SUM(V9+V158+#REF!)</f>
        <v>#REF!</v>
      </c>
      <c r="W8" s="477" t="e">
        <f>SUM(W9+W158+#REF!)</f>
        <v>#REF!</v>
      </c>
      <c r="X8" s="477" t="e">
        <f>SUM(X9+X158+#REF!)</f>
        <v>#REF!</v>
      </c>
      <c r="Y8" s="952"/>
      <c r="Z8" s="477" t="e">
        <f>SUM(Z9+Z158+#REF!)</f>
        <v>#REF!</v>
      </c>
      <c r="AA8" s="478" t="e">
        <f>SUM(AA9+AA158+#REF!)</f>
        <v>#REF!</v>
      </c>
      <c r="AB8" s="478" t="e">
        <f>SUM(AB9+AB158+#REF!)</f>
        <v>#REF!</v>
      </c>
      <c r="AC8" s="478" t="e">
        <f>SUM(AC9+AC158+#REF!)</f>
        <v>#REF!</v>
      </c>
      <c r="AD8" s="478" t="e">
        <f>SUM(AD9+AD158+#REF!)</f>
        <v>#REF!</v>
      </c>
      <c r="AE8" s="479" t="e">
        <f>SUM(AE9+AE158+#REF!)</f>
        <v>#REF!</v>
      </c>
      <c r="AF8" s="479" t="e">
        <f>SUM(AF9+AF158+#REF!)</f>
        <v>#REF!</v>
      </c>
      <c r="AG8" s="479" t="e">
        <f>SUM(AG9+AG158+#REF!)</f>
        <v>#REF!</v>
      </c>
      <c r="AH8" s="480" t="e">
        <f>SUM(AH9+AH158+#REF!)</f>
        <v>#REF!</v>
      </c>
      <c r="AI8" s="478" t="e">
        <f>SUM(AI9+AI158+#REF!)</f>
        <v>#REF!</v>
      </c>
      <c r="AJ8" s="478" t="e">
        <f>SUM(AJ9+AJ158+#REF!)</f>
        <v>#REF!</v>
      </c>
      <c r="AK8" s="478" t="e">
        <f>SUM(AK9+AK158+#REF!)</f>
        <v>#REF!</v>
      </c>
      <c r="AL8" s="478" t="e">
        <f>SUM(AL9+AL158+#REF!)</f>
        <v>#REF!</v>
      </c>
      <c r="AM8" s="478" t="e">
        <f>SUM(AM9+AM158+#REF!)</f>
        <v>#REF!</v>
      </c>
      <c r="AN8" s="478" t="e">
        <f>SUM(AN9+AN158+#REF!)</f>
        <v>#REF!</v>
      </c>
      <c r="AO8" s="478" t="e">
        <f>SUM(AO9+AO158+#REF!)</f>
        <v>#REF!</v>
      </c>
      <c r="AP8" s="478" t="e">
        <f>SUM(AP9+AP158+#REF!)</f>
        <v>#REF!</v>
      </c>
      <c r="AQ8" s="478" t="e">
        <f>SUM(AQ9+AQ158+#REF!)</f>
        <v>#REF!</v>
      </c>
      <c r="AR8" s="478" t="e">
        <f>SUM(AR9+AR158+#REF!)</f>
        <v>#REF!</v>
      </c>
      <c r="AS8" s="478" t="e">
        <f t="shared" ref="AS8:AS43" si="0">SUM(AR8-AM8)</f>
        <v>#REF!</v>
      </c>
      <c r="AT8" s="478">
        <f>SUM(AT9+AT158+AT191)</f>
        <v>15287396</v>
      </c>
      <c r="AU8" s="478">
        <f>SUM(AU9+AU158+AU191)</f>
        <v>14491650</v>
      </c>
      <c r="AV8" s="478">
        <f>SUM(AV9+AV158)</f>
        <v>10731600</v>
      </c>
    </row>
    <row r="9" spans="1:51" ht="18" customHeight="1" x14ac:dyDescent="0.2">
      <c r="A9" s="481">
        <v>3</v>
      </c>
      <c r="B9" s="50" t="s">
        <v>129</v>
      </c>
      <c r="C9" s="482" t="e">
        <f t="shared" ref="C9:H9" si="1">SUM(C10+C23+C107+C113+C117+C125)</f>
        <v>#REF!</v>
      </c>
      <c r="D9" s="482" t="e">
        <f t="shared" si="1"/>
        <v>#REF!</v>
      </c>
      <c r="E9" s="482" t="e">
        <f t="shared" si="1"/>
        <v>#REF!</v>
      </c>
      <c r="F9" s="239" t="e">
        <f t="shared" si="1"/>
        <v>#REF!</v>
      </c>
      <c r="G9" s="239" t="e">
        <f t="shared" si="1"/>
        <v>#REF!</v>
      </c>
      <c r="H9" s="239" t="e">
        <f t="shared" si="1"/>
        <v>#REF!</v>
      </c>
      <c r="I9" s="238">
        <v>2952286.5</v>
      </c>
      <c r="J9" s="238">
        <v>2676054.4</v>
      </c>
      <c r="K9" s="238">
        <v>3956063.91</v>
      </c>
      <c r="L9" s="238" t="e">
        <f>SUM(L10+L23+L107+L113+L117+L125)</f>
        <v>#REF!</v>
      </c>
      <c r="M9" s="238" t="e">
        <f>SUM(M10+M23+M107+M113+M117+M125)</f>
        <v>#REF!</v>
      </c>
      <c r="N9" s="3"/>
      <c r="O9" s="3"/>
      <c r="P9" s="3"/>
      <c r="Q9" s="239" t="e">
        <f t="shared" ref="Q9:X9" si="2">SUM(Q10+Q23+Q107+Q113+Q117+Q125)</f>
        <v>#REF!</v>
      </c>
      <c r="R9" s="240" t="e">
        <f t="shared" si="2"/>
        <v>#REF!</v>
      </c>
      <c r="S9" s="483" t="e">
        <f t="shared" si="2"/>
        <v>#REF!</v>
      </c>
      <c r="T9" s="484" t="e">
        <f t="shared" si="2"/>
        <v>#REF!</v>
      </c>
      <c r="U9" s="485" t="e">
        <f t="shared" si="2"/>
        <v>#REF!</v>
      </c>
      <c r="V9" s="240" t="e">
        <f t="shared" si="2"/>
        <v>#REF!</v>
      </c>
      <c r="W9" s="486" t="e">
        <f t="shared" si="2"/>
        <v>#REF!</v>
      </c>
      <c r="X9" s="486" t="e">
        <f t="shared" si="2"/>
        <v>#REF!</v>
      </c>
      <c r="Y9" s="461"/>
      <c r="Z9" s="486" t="e">
        <f t="shared" ref="Z9:AR9" si="3">SUM(Z10+Z23+Z107+Z113+Z117+Z125)</f>
        <v>#REF!</v>
      </c>
      <c r="AA9" s="487" t="e">
        <f t="shared" si="3"/>
        <v>#REF!</v>
      </c>
      <c r="AB9" s="487" t="e">
        <f t="shared" si="3"/>
        <v>#REF!</v>
      </c>
      <c r="AC9" s="487" t="e">
        <f t="shared" si="3"/>
        <v>#REF!</v>
      </c>
      <c r="AD9" s="487" t="e">
        <f t="shared" si="3"/>
        <v>#REF!</v>
      </c>
      <c r="AE9" s="488" t="e">
        <f t="shared" si="3"/>
        <v>#REF!</v>
      </c>
      <c r="AF9" s="488" t="e">
        <f t="shared" si="3"/>
        <v>#REF!</v>
      </c>
      <c r="AG9" s="488" t="e">
        <f t="shared" si="3"/>
        <v>#REF!</v>
      </c>
      <c r="AH9" s="487" t="e">
        <f t="shared" si="3"/>
        <v>#REF!</v>
      </c>
      <c r="AI9" s="487" t="e">
        <f t="shared" si="3"/>
        <v>#REF!</v>
      </c>
      <c r="AJ9" s="487" t="e">
        <f t="shared" si="3"/>
        <v>#REF!</v>
      </c>
      <c r="AK9" s="487" t="e">
        <f t="shared" si="3"/>
        <v>#REF!</v>
      </c>
      <c r="AL9" s="487" t="e">
        <f t="shared" si="3"/>
        <v>#REF!</v>
      </c>
      <c r="AM9" s="487" t="e">
        <f t="shared" si="3"/>
        <v>#REF!</v>
      </c>
      <c r="AN9" s="487" t="e">
        <f t="shared" si="3"/>
        <v>#REF!</v>
      </c>
      <c r="AO9" s="487" t="e">
        <f t="shared" si="3"/>
        <v>#REF!</v>
      </c>
      <c r="AP9" s="487" t="e">
        <f t="shared" si="3"/>
        <v>#REF!</v>
      </c>
      <c r="AQ9" s="487" t="e">
        <f t="shared" si="3"/>
        <v>#REF!</v>
      </c>
      <c r="AR9" s="487" t="e">
        <f t="shared" si="3"/>
        <v>#REF!</v>
      </c>
      <c r="AS9" s="489" t="e">
        <f t="shared" si="0"/>
        <v>#REF!</v>
      </c>
      <c r="AT9" s="487">
        <f>SUM(AT10+AT23+AT107+AT113+AT117+AT125)</f>
        <v>7515400</v>
      </c>
      <c r="AU9" s="487">
        <f>SUM(AU10+AU23+AU107+AU113+AU117+AU125)</f>
        <v>7665400</v>
      </c>
      <c r="AV9" s="487">
        <f>SUM(AV10+AV23+AV107+AV113+AV117+AV125)</f>
        <v>6906500</v>
      </c>
    </row>
    <row r="10" spans="1:51" s="264" customFormat="1" ht="18" customHeight="1" x14ac:dyDescent="0.2">
      <c r="A10" s="481">
        <v>31</v>
      </c>
      <c r="B10" s="50" t="s">
        <v>130</v>
      </c>
      <c r="C10" s="482">
        <f t="shared" ref="C10:M10" si="4">SUM(C13+C15+C22)</f>
        <v>440400.35</v>
      </c>
      <c r="D10" s="482">
        <f t="shared" si="4"/>
        <v>318041.64</v>
      </c>
      <c r="E10" s="482">
        <f t="shared" si="4"/>
        <v>507576.02</v>
      </c>
      <c r="F10" s="239">
        <f t="shared" si="4"/>
        <v>510000</v>
      </c>
      <c r="G10" s="239">
        <f t="shared" si="4"/>
        <v>465000</v>
      </c>
      <c r="H10" s="239">
        <f t="shared" si="4"/>
        <v>640481</v>
      </c>
      <c r="I10" s="238" t="e">
        <f t="shared" si="4"/>
        <v>#REF!</v>
      </c>
      <c r="J10" s="238" t="e">
        <f t="shared" si="4"/>
        <v>#REF!</v>
      </c>
      <c r="K10" s="238" t="e">
        <f t="shared" si="4"/>
        <v>#REF!</v>
      </c>
      <c r="L10" s="238" t="e">
        <f t="shared" si="4"/>
        <v>#REF!</v>
      </c>
      <c r="M10" s="238" t="e">
        <f t="shared" si="4"/>
        <v>#REF!</v>
      </c>
      <c r="N10" s="472"/>
      <c r="O10" s="472"/>
      <c r="P10" s="472"/>
      <c r="Q10" s="239">
        <f t="shared" ref="Q10:X10" si="5">SUM(Q13+Q15+Q22)</f>
        <v>586000</v>
      </c>
      <c r="R10" s="240">
        <f t="shared" si="5"/>
        <v>681600</v>
      </c>
      <c r="S10" s="483">
        <f t="shared" si="5"/>
        <v>722496</v>
      </c>
      <c r="T10" s="484">
        <f t="shared" si="5"/>
        <v>765845.76</v>
      </c>
      <c r="U10" s="485">
        <f t="shared" si="5"/>
        <v>340800</v>
      </c>
      <c r="V10" s="240">
        <f t="shared" si="5"/>
        <v>309239.06</v>
      </c>
      <c r="W10" s="486">
        <f t="shared" si="5"/>
        <v>681600</v>
      </c>
      <c r="X10" s="486">
        <f t="shared" si="5"/>
        <v>593892</v>
      </c>
      <c r="Y10" s="477"/>
      <c r="Z10" s="486">
        <f t="shared" ref="Z10:AR10" si="6">SUM(Z13+Z15+Z22)</f>
        <v>772049</v>
      </c>
      <c r="AA10" s="487">
        <f t="shared" si="6"/>
        <v>867661</v>
      </c>
      <c r="AB10" s="487">
        <f t="shared" si="6"/>
        <v>0</v>
      </c>
      <c r="AC10" s="487">
        <f t="shared" si="6"/>
        <v>0</v>
      </c>
      <c r="AD10" s="487">
        <f t="shared" si="6"/>
        <v>867661</v>
      </c>
      <c r="AE10" s="488">
        <f t="shared" si="6"/>
        <v>0</v>
      </c>
      <c r="AF10" s="488">
        <f t="shared" si="6"/>
        <v>0</v>
      </c>
      <c r="AG10" s="488">
        <f t="shared" si="6"/>
        <v>0</v>
      </c>
      <c r="AH10" s="487">
        <f t="shared" si="6"/>
        <v>801800</v>
      </c>
      <c r="AI10" s="487">
        <f t="shared" si="6"/>
        <v>801800</v>
      </c>
      <c r="AJ10" s="487">
        <f t="shared" si="6"/>
        <v>433830.5</v>
      </c>
      <c r="AK10" s="487">
        <f t="shared" si="6"/>
        <v>710347.20000000007</v>
      </c>
      <c r="AL10" s="487">
        <f t="shared" si="6"/>
        <v>912325.78</v>
      </c>
      <c r="AM10" s="487">
        <f t="shared" si="6"/>
        <v>917000</v>
      </c>
      <c r="AN10" s="487">
        <f t="shared" si="6"/>
        <v>917000</v>
      </c>
      <c r="AO10" s="487">
        <f t="shared" si="6"/>
        <v>917000</v>
      </c>
      <c r="AP10" s="487">
        <f t="shared" si="6"/>
        <v>458500</v>
      </c>
      <c r="AQ10" s="487">
        <f t="shared" si="6"/>
        <v>690376.73999999987</v>
      </c>
      <c r="AR10" s="487">
        <f t="shared" si="6"/>
        <v>821566.44</v>
      </c>
      <c r="AS10" s="489">
        <f t="shared" si="0"/>
        <v>-95433.560000000056</v>
      </c>
      <c r="AT10" s="487">
        <f>SUM(AT13+AT15+AT22)</f>
        <v>797100</v>
      </c>
      <c r="AU10" s="487">
        <f>SUM(AU13+AU15+AU22)</f>
        <v>797100</v>
      </c>
      <c r="AV10" s="487">
        <f>SUM(AV13+AV15+AV22)</f>
        <v>797100</v>
      </c>
      <c r="AY10" s="265"/>
    </row>
    <row r="11" spans="1:51" s="2" customFormat="1" ht="13.9" customHeight="1" x14ac:dyDescent="0.2">
      <c r="A11" s="490">
        <v>31111</v>
      </c>
      <c r="B11" s="220" t="s">
        <v>131</v>
      </c>
      <c r="C11" s="491">
        <v>346213.41</v>
      </c>
      <c r="D11" s="491">
        <v>259429.99</v>
      </c>
      <c r="E11" s="491">
        <v>410000</v>
      </c>
      <c r="F11" s="492">
        <v>410000</v>
      </c>
      <c r="G11" s="493">
        <v>370000</v>
      </c>
      <c r="H11" s="492">
        <v>530000</v>
      </c>
      <c r="I11" s="494">
        <v>250000</v>
      </c>
      <c r="J11" s="494">
        <v>271818.90000000002</v>
      </c>
      <c r="K11" s="494">
        <v>335000</v>
      </c>
      <c r="L11" s="494">
        <v>315134.99</v>
      </c>
      <c r="M11" s="494">
        <f>SUM(L11-K11)</f>
        <v>-19865.010000000009</v>
      </c>
      <c r="N11" s="495"/>
      <c r="O11" s="495"/>
      <c r="P11" s="495"/>
      <c r="Q11" s="492">
        <v>480000</v>
      </c>
      <c r="R11" s="496">
        <f>+H11*1.06</f>
        <v>561800</v>
      </c>
      <c r="S11" s="497">
        <f>+R11*1.06</f>
        <v>595508</v>
      </c>
      <c r="T11" s="497">
        <f>+S11*1.06</f>
        <v>631238.48</v>
      </c>
      <c r="U11" s="125">
        <f>+R11/2</f>
        <v>280900</v>
      </c>
      <c r="V11" s="498">
        <v>258087.54</v>
      </c>
      <c r="W11" s="498">
        <f>+R11</f>
        <v>561800</v>
      </c>
      <c r="X11" s="499">
        <v>453688</v>
      </c>
      <c r="Y11" s="500"/>
      <c r="Z11" s="499">
        <v>583688</v>
      </c>
      <c r="AA11" s="494">
        <v>660000</v>
      </c>
      <c r="AB11" s="494"/>
      <c r="AC11" s="494"/>
      <c r="AD11" s="494">
        <v>660000</v>
      </c>
      <c r="AE11" s="492"/>
      <c r="AF11" s="492"/>
      <c r="AG11" s="492"/>
      <c r="AH11" s="494">
        <v>660000</v>
      </c>
      <c r="AI11" s="501">
        <v>660000</v>
      </c>
      <c r="AJ11" s="502">
        <f>AA11/2</f>
        <v>330000</v>
      </c>
      <c r="AK11" s="494">
        <v>493904.03</v>
      </c>
      <c r="AL11" s="494">
        <v>660000</v>
      </c>
      <c r="AM11" s="494">
        <v>660000</v>
      </c>
      <c r="AN11" s="494">
        <v>660000</v>
      </c>
      <c r="AO11" s="494">
        <v>660000</v>
      </c>
      <c r="AP11" s="494">
        <f>AM11/2</f>
        <v>330000</v>
      </c>
      <c r="AQ11" s="494">
        <v>423128.23</v>
      </c>
      <c r="AR11" s="494">
        <v>500000</v>
      </c>
      <c r="AS11" s="494">
        <f t="shared" si="0"/>
        <v>-160000</v>
      </c>
      <c r="AT11" s="494">
        <v>570000</v>
      </c>
      <c r="AU11" s="494">
        <v>570000</v>
      </c>
      <c r="AV11" s="494">
        <v>570000</v>
      </c>
      <c r="AY11" s="266"/>
    </row>
    <row r="12" spans="1:51" s="2" customFormat="1" ht="13.9" customHeight="1" x14ac:dyDescent="0.2">
      <c r="A12" s="503">
        <v>3111101</v>
      </c>
      <c r="B12" s="57" t="s">
        <v>132</v>
      </c>
      <c r="C12" s="504"/>
      <c r="D12" s="504"/>
      <c r="E12" s="504"/>
      <c r="F12" s="505"/>
      <c r="G12" s="506"/>
      <c r="H12" s="505"/>
      <c r="I12" s="507"/>
      <c r="J12" s="507"/>
      <c r="K12" s="507"/>
      <c r="L12" s="507"/>
      <c r="M12" s="507"/>
      <c r="N12" s="495"/>
      <c r="O12" s="495"/>
      <c r="P12" s="495"/>
      <c r="Q12" s="505"/>
      <c r="R12" s="496">
        <v>0</v>
      </c>
      <c r="S12" s="497"/>
      <c r="T12" s="497"/>
      <c r="U12" s="125"/>
      <c r="V12" s="498"/>
      <c r="W12" s="498">
        <v>0</v>
      </c>
      <c r="X12" s="496">
        <v>41112</v>
      </c>
      <c r="Y12" s="508"/>
      <c r="Z12" s="496">
        <v>56000</v>
      </c>
      <c r="AA12" s="507">
        <v>56000</v>
      </c>
      <c r="AB12" s="507"/>
      <c r="AC12" s="507"/>
      <c r="AD12" s="507">
        <v>56000</v>
      </c>
      <c r="AE12" s="505"/>
      <c r="AF12" s="505"/>
      <c r="AG12" s="505"/>
      <c r="AH12" s="507">
        <v>0</v>
      </c>
      <c r="AI12" s="507">
        <v>0</v>
      </c>
      <c r="AJ12" s="507">
        <f>AA12/2</f>
        <v>28000</v>
      </c>
      <c r="AK12" s="507">
        <v>95676</v>
      </c>
      <c r="AL12" s="507">
        <v>95696</v>
      </c>
      <c r="AM12" s="507">
        <v>100000</v>
      </c>
      <c r="AN12" s="507">
        <v>100000</v>
      </c>
      <c r="AO12" s="507">
        <v>100000</v>
      </c>
      <c r="AP12" s="507">
        <f>AM12/2</f>
        <v>50000</v>
      </c>
      <c r="AQ12" s="507">
        <v>146818.68</v>
      </c>
      <c r="AR12" s="507">
        <v>163702.68</v>
      </c>
      <c r="AS12" s="507">
        <f t="shared" si="0"/>
        <v>63702.679999999993</v>
      </c>
      <c r="AT12" s="509">
        <v>80000</v>
      </c>
      <c r="AU12" s="509">
        <v>80000</v>
      </c>
      <c r="AV12" s="509">
        <v>80000</v>
      </c>
      <c r="AY12" s="267"/>
    </row>
    <row r="13" spans="1:51" s="264" customFormat="1" ht="18" customHeight="1" x14ac:dyDescent="0.2">
      <c r="A13" s="510">
        <v>311</v>
      </c>
      <c r="B13" s="511" t="s">
        <v>133</v>
      </c>
      <c r="C13" s="512">
        <f t="shared" ref="C13:H13" si="7">SUM(C11)</f>
        <v>346213.41</v>
      </c>
      <c r="D13" s="512">
        <f t="shared" si="7"/>
        <v>259429.99</v>
      </c>
      <c r="E13" s="512">
        <f t="shared" si="7"/>
        <v>410000</v>
      </c>
      <c r="F13" s="513">
        <f t="shared" si="7"/>
        <v>410000</v>
      </c>
      <c r="G13" s="514">
        <f t="shared" si="7"/>
        <v>370000</v>
      </c>
      <c r="H13" s="513">
        <f t="shared" si="7"/>
        <v>530000</v>
      </c>
      <c r="I13" s="515" t="e">
        <f>SUM(I11+#REF!)</f>
        <v>#REF!</v>
      </c>
      <c r="J13" s="515" t="e">
        <f>SUM(J11+#REF!)</f>
        <v>#REF!</v>
      </c>
      <c r="K13" s="515" t="e">
        <f>SUM(K11+#REF!)</f>
        <v>#REF!</v>
      </c>
      <c r="L13" s="515" t="e">
        <f>SUM(L11+#REF!)</f>
        <v>#REF!</v>
      </c>
      <c r="M13" s="515" t="e">
        <f>SUM(M11+#REF!)</f>
        <v>#REF!</v>
      </c>
      <c r="N13" s="516"/>
      <c r="O13" s="516"/>
      <c r="P13" s="516"/>
      <c r="Q13" s="513">
        <f>SUM(Q11)</f>
        <v>480000</v>
      </c>
      <c r="R13" s="517">
        <f t="shared" ref="R13:X13" si="8">SUM(R11:R12)</f>
        <v>561800</v>
      </c>
      <c r="S13" s="518">
        <f t="shared" si="8"/>
        <v>595508</v>
      </c>
      <c r="T13" s="519">
        <f t="shared" si="8"/>
        <v>631238.48</v>
      </c>
      <c r="U13" s="520">
        <f t="shared" si="8"/>
        <v>280900</v>
      </c>
      <c r="V13" s="517">
        <f t="shared" si="8"/>
        <v>258087.54</v>
      </c>
      <c r="W13" s="521">
        <f t="shared" si="8"/>
        <v>561800</v>
      </c>
      <c r="X13" s="521">
        <f t="shared" si="8"/>
        <v>494800</v>
      </c>
      <c r="Y13" s="499"/>
      <c r="Z13" s="521">
        <f t="shared" ref="Z13:AR13" si="9">SUM(Z11:Z12)</f>
        <v>639688</v>
      </c>
      <c r="AA13" s="522">
        <f t="shared" si="9"/>
        <v>716000</v>
      </c>
      <c r="AB13" s="522">
        <f t="shared" si="9"/>
        <v>0</v>
      </c>
      <c r="AC13" s="522">
        <f t="shared" si="9"/>
        <v>0</v>
      </c>
      <c r="AD13" s="522">
        <f t="shared" si="9"/>
        <v>716000</v>
      </c>
      <c r="AE13" s="523">
        <f t="shared" si="9"/>
        <v>0</v>
      </c>
      <c r="AF13" s="523">
        <f t="shared" si="9"/>
        <v>0</v>
      </c>
      <c r="AG13" s="523">
        <f t="shared" si="9"/>
        <v>0</v>
      </c>
      <c r="AH13" s="522">
        <f t="shared" si="9"/>
        <v>660000</v>
      </c>
      <c r="AI13" s="522">
        <f t="shared" si="9"/>
        <v>660000</v>
      </c>
      <c r="AJ13" s="522">
        <f t="shared" si="9"/>
        <v>358000</v>
      </c>
      <c r="AK13" s="522">
        <f t="shared" si="9"/>
        <v>589580.03</v>
      </c>
      <c r="AL13" s="522">
        <f t="shared" si="9"/>
        <v>755696</v>
      </c>
      <c r="AM13" s="522">
        <f t="shared" si="9"/>
        <v>760000</v>
      </c>
      <c r="AN13" s="522">
        <f t="shared" si="9"/>
        <v>760000</v>
      </c>
      <c r="AO13" s="522">
        <f t="shared" si="9"/>
        <v>760000</v>
      </c>
      <c r="AP13" s="522">
        <f t="shared" si="9"/>
        <v>380000</v>
      </c>
      <c r="AQ13" s="522">
        <f t="shared" si="9"/>
        <v>569946.90999999992</v>
      </c>
      <c r="AR13" s="522">
        <f t="shared" si="9"/>
        <v>663702.67999999993</v>
      </c>
      <c r="AS13" s="522">
        <f t="shared" si="0"/>
        <v>-96297.320000000065</v>
      </c>
      <c r="AT13" s="522">
        <f>SUM(AT11:AT12)</f>
        <v>650000</v>
      </c>
      <c r="AU13" s="522">
        <f>SUM(AU11:AU12)</f>
        <v>650000</v>
      </c>
      <c r="AV13" s="522">
        <f>SUM(AV11:AV12)</f>
        <v>650000</v>
      </c>
      <c r="AY13" s="265"/>
    </row>
    <row r="14" spans="1:51" s="223" customFormat="1" ht="16.149999999999999" customHeight="1" x14ac:dyDescent="0.2">
      <c r="A14" s="524">
        <v>31219</v>
      </c>
      <c r="B14" s="209" t="s">
        <v>134</v>
      </c>
      <c r="C14" s="525">
        <v>40352.94</v>
      </c>
      <c r="D14" s="526">
        <v>18400</v>
      </c>
      <c r="E14" s="525">
        <v>34026.019999999997</v>
      </c>
      <c r="F14" s="527">
        <v>40000</v>
      </c>
      <c r="G14" s="528">
        <v>40000</v>
      </c>
      <c r="H14" s="527">
        <v>30481</v>
      </c>
      <c r="I14" s="318">
        <v>10000</v>
      </c>
      <c r="J14" s="318">
        <v>7000</v>
      </c>
      <c r="K14" s="318">
        <v>13400</v>
      </c>
      <c r="L14" s="318">
        <v>7000</v>
      </c>
      <c r="M14" s="318">
        <f>SUM(L14-K14)</f>
        <v>-6400</v>
      </c>
      <c r="N14" s="529"/>
      <c r="O14" s="529"/>
      <c r="P14" s="529"/>
      <c r="Q14" s="527">
        <v>31000</v>
      </c>
      <c r="R14" s="530">
        <v>35000</v>
      </c>
      <c r="S14" s="531">
        <f>+R14*1.06</f>
        <v>37100</v>
      </c>
      <c r="T14" s="532">
        <f>+S14*1.06</f>
        <v>39326</v>
      </c>
      <c r="U14" s="533">
        <f>+R14/2</f>
        <v>17500</v>
      </c>
      <c r="V14" s="534">
        <v>11147.95</v>
      </c>
      <c r="W14" s="535">
        <f>+R14</f>
        <v>35000</v>
      </c>
      <c r="X14" s="536">
        <v>22398</v>
      </c>
      <c r="Y14" s="537"/>
      <c r="Z14" s="536">
        <v>35000</v>
      </c>
      <c r="AA14" s="210">
        <v>40000</v>
      </c>
      <c r="AB14" s="210"/>
      <c r="AC14" s="210"/>
      <c r="AD14" s="210">
        <v>40000</v>
      </c>
      <c r="AE14" s="538"/>
      <c r="AF14" s="538"/>
      <c r="AG14" s="538"/>
      <c r="AH14" s="210">
        <v>40000</v>
      </c>
      <c r="AI14" s="210">
        <v>40000</v>
      </c>
      <c r="AJ14" s="539">
        <f>AA14/2</f>
        <v>20000</v>
      </c>
      <c r="AK14" s="210">
        <v>29382.26</v>
      </c>
      <c r="AL14" s="210">
        <v>40000</v>
      </c>
      <c r="AM14" s="210">
        <v>40000</v>
      </c>
      <c r="AN14" s="210">
        <v>40000</v>
      </c>
      <c r="AO14" s="210">
        <v>40000</v>
      </c>
      <c r="AP14" s="494">
        <f>AM14/2</f>
        <v>20000</v>
      </c>
      <c r="AQ14" s="210">
        <v>22398.97</v>
      </c>
      <c r="AR14" s="210">
        <v>40000</v>
      </c>
      <c r="AS14" s="494">
        <f t="shared" si="0"/>
        <v>0</v>
      </c>
      <c r="AT14" s="540">
        <v>32000</v>
      </c>
      <c r="AU14" s="540">
        <v>32000</v>
      </c>
      <c r="AV14" s="540">
        <v>32000</v>
      </c>
      <c r="AY14" s="268"/>
    </row>
    <row r="15" spans="1:51" ht="15" customHeight="1" x14ac:dyDescent="0.2">
      <c r="A15" s="541">
        <v>312</v>
      </c>
      <c r="B15" s="75" t="s">
        <v>134</v>
      </c>
      <c r="C15" s="542">
        <f t="shared" ref="C15:M15" si="10">SUM(C14:C14)</f>
        <v>40352.94</v>
      </c>
      <c r="D15" s="542">
        <f t="shared" si="10"/>
        <v>18400</v>
      </c>
      <c r="E15" s="542">
        <f t="shared" si="10"/>
        <v>34026.019999999997</v>
      </c>
      <c r="F15" s="77">
        <f t="shared" si="10"/>
        <v>40000</v>
      </c>
      <c r="G15" s="543">
        <f t="shared" si="10"/>
        <v>40000</v>
      </c>
      <c r="H15" s="77">
        <f t="shared" si="10"/>
        <v>30481</v>
      </c>
      <c r="I15" s="76">
        <f t="shared" si="10"/>
        <v>10000</v>
      </c>
      <c r="J15" s="76">
        <f t="shared" si="10"/>
        <v>7000</v>
      </c>
      <c r="K15" s="76">
        <f t="shared" si="10"/>
        <v>13400</v>
      </c>
      <c r="L15" s="76">
        <f t="shared" si="10"/>
        <v>7000</v>
      </c>
      <c r="M15" s="76">
        <f t="shared" si="10"/>
        <v>-6400</v>
      </c>
      <c r="N15" s="3"/>
      <c r="O15" s="3"/>
      <c r="P15" s="3"/>
      <c r="Q15" s="77">
        <f t="shared" ref="Q15:X15" si="11">SUM(Q14:Q14)</f>
        <v>31000</v>
      </c>
      <c r="R15" s="110">
        <f t="shared" si="11"/>
        <v>35000</v>
      </c>
      <c r="S15" s="111">
        <f t="shared" si="11"/>
        <v>37100</v>
      </c>
      <c r="T15" s="112">
        <f t="shared" si="11"/>
        <v>39326</v>
      </c>
      <c r="U15" s="113">
        <f t="shared" si="11"/>
        <v>17500</v>
      </c>
      <c r="V15" s="110">
        <f t="shared" si="11"/>
        <v>11147.95</v>
      </c>
      <c r="W15" s="205">
        <f t="shared" si="11"/>
        <v>35000</v>
      </c>
      <c r="X15" s="205">
        <f t="shared" si="11"/>
        <v>22398</v>
      </c>
      <c r="Y15" s="205"/>
      <c r="Z15" s="205">
        <f t="shared" ref="Z15:AH15" si="12">SUM(Z14:Z14)</f>
        <v>35000</v>
      </c>
      <c r="AA15" s="206">
        <f t="shared" si="12"/>
        <v>40000</v>
      </c>
      <c r="AB15" s="206">
        <f t="shared" si="12"/>
        <v>0</v>
      </c>
      <c r="AC15" s="206">
        <f t="shared" si="12"/>
        <v>0</v>
      </c>
      <c r="AD15" s="206">
        <f t="shared" si="12"/>
        <v>40000</v>
      </c>
      <c r="AE15" s="544">
        <f t="shared" si="12"/>
        <v>0</v>
      </c>
      <c r="AF15" s="544">
        <f t="shared" si="12"/>
        <v>0</v>
      </c>
      <c r="AG15" s="544">
        <f t="shared" si="12"/>
        <v>0</v>
      </c>
      <c r="AH15" s="206">
        <f t="shared" si="12"/>
        <v>40000</v>
      </c>
      <c r="AI15" s="206">
        <f>SUM(AI14)</f>
        <v>40000</v>
      </c>
      <c r="AJ15" s="206">
        <f t="shared" ref="AJ15:AR15" si="13">SUM(AJ14:AJ14)</f>
        <v>20000</v>
      </c>
      <c r="AK15" s="206">
        <f t="shared" si="13"/>
        <v>29382.26</v>
      </c>
      <c r="AL15" s="206">
        <f t="shared" si="13"/>
        <v>40000</v>
      </c>
      <c r="AM15" s="206">
        <f t="shared" si="13"/>
        <v>40000</v>
      </c>
      <c r="AN15" s="206">
        <f t="shared" si="13"/>
        <v>40000</v>
      </c>
      <c r="AO15" s="206">
        <f t="shared" si="13"/>
        <v>40000</v>
      </c>
      <c r="AP15" s="107">
        <f t="shared" si="13"/>
        <v>20000</v>
      </c>
      <c r="AQ15" s="206">
        <f t="shared" si="13"/>
        <v>22398.97</v>
      </c>
      <c r="AR15" s="206">
        <f t="shared" si="13"/>
        <v>40000</v>
      </c>
      <c r="AS15" s="107">
        <f t="shared" si="0"/>
        <v>0</v>
      </c>
      <c r="AT15" s="545">
        <f>SUM(AT14:AT14)</f>
        <v>32000</v>
      </c>
      <c r="AU15" s="545">
        <f>SUM(AU14:AU14)</f>
        <v>32000</v>
      </c>
      <c r="AV15" s="545">
        <f>SUM(AV14:AV14)</f>
        <v>32000</v>
      </c>
      <c r="AY15" s="267"/>
    </row>
    <row r="16" spans="1:51" s="28" customFormat="1" ht="16.149999999999999" customHeight="1" x14ac:dyDescent="0.2">
      <c r="A16" s="546">
        <v>31321</v>
      </c>
      <c r="B16" s="183" t="s">
        <v>253</v>
      </c>
      <c r="C16" s="547">
        <v>53834</v>
      </c>
      <c r="D16" s="548">
        <v>40211.65</v>
      </c>
      <c r="E16" s="548">
        <f>+E11*0.155</f>
        <v>63550</v>
      </c>
      <c r="F16" s="549">
        <v>60000</v>
      </c>
      <c r="G16" s="549">
        <v>55000</v>
      </c>
      <c r="H16" s="549">
        <v>80000</v>
      </c>
      <c r="I16" s="550">
        <v>38750</v>
      </c>
      <c r="J16" s="550">
        <v>42131.93</v>
      </c>
      <c r="K16" s="550">
        <v>51925</v>
      </c>
      <c r="L16" s="550">
        <v>48845.919999999998</v>
      </c>
      <c r="M16" s="551">
        <f>SUM(L16-K16)</f>
        <v>-3079.0800000000017</v>
      </c>
      <c r="N16" s="129"/>
      <c r="O16" s="129"/>
      <c r="P16" s="129"/>
      <c r="Q16" s="549">
        <v>75000</v>
      </c>
      <c r="R16" s="552">
        <f>+H16*1.06</f>
        <v>84800</v>
      </c>
      <c r="S16" s="553">
        <f>+R16*1.06</f>
        <v>89888</v>
      </c>
      <c r="T16" s="553">
        <f>+S16*1.06</f>
        <v>95281.279999999999</v>
      </c>
      <c r="U16" s="134">
        <f>+R16/2</f>
        <v>42400</v>
      </c>
      <c r="V16" s="554">
        <v>40003.57</v>
      </c>
      <c r="W16" s="554">
        <f>+R16</f>
        <v>84800</v>
      </c>
      <c r="X16" s="555">
        <v>70321</v>
      </c>
      <c r="Y16" s="555"/>
      <c r="Z16" s="555">
        <v>87500</v>
      </c>
      <c r="AA16" s="551">
        <v>101800</v>
      </c>
      <c r="AB16" s="551"/>
      <c r="AC16" s="551"/>
      <c r="AD16" s="551">
        <v>101800</v>
      </c>
      <c r="AE16" s="556"/>
      <c r="AF16" s="556"/>
      <c r="AG16" s="556"/>
      <c r="AH16" s="551">
        <v>101800</v>
      </c>
      <c r="AI16" s="551">
        <v>101800</v>
      </c>
      <c r="AJ16" s="92">
        <f>AA16/2</f>
        <v>50900</v>
      </c>
      <c r="AK16" s="551">
        <v>76555.13</v>
      </c>
      <c r="AL16" s="551">
        <v>101800</v>
      </c>
      <c r="AM16" s="551">
        <v>102000</v>
      </c>
      <c r="AN16" s="551">
        <v>102000</v>
      </c>
      <c r="AO16" s="551">
        <v>102000</v>
      </c>
      <c r="AP16" s="507">
        <f>AM16/2</f>
        <v>51000</v>
      </c>
      <c r="AQ16" s="551">
        <v>63469.23</v>
      </c>
      <c r="AR16" s="551">
        <v>78150</v>
      </c>
      <c r="AS16" s="507">
        <f t="shared" si="0"/>
        <v>-23850</v>
      </c>
      <c r="AT16" s="507">
        <v>87000</v>
      </c>
      <c r="AU16" s="507">
        <v>87000</v>
      </c>
      <c r="AV16" s="507">
        <v>87000</v>
      </c>
      <c r="AY16" s="267"/>
    </row>
    <row r="17" spans="1:51" s="28" customFormat="1" ht="15" customHeight="1" x14ac:dyDescent="0.2">
      <c r="A17" s="557">
        <v>3132101</v>
      </c>
      <c r="B17" s="65" t="s">
        <v>254</v>
      </c>
      <c r="C17" s="558"/>
      <c r="D17" s="559"/>
      <c r="E17" s="559"/>
      <c r="F17" s="560"/>
      <c r="G17" s="560"/>
      <c r="H17" s="560"/>
      <c r="I17" s="561"/>
      <c r="J17" s="561"/>
      <c r="K17" s="561"/>
      <c r="L17" s="561"/>
      <c r="M17" s="146"/>
      <c r="N17" s="136"/>
      <c r="O17" s="136"/>
      <c r="P17" s="136"/>
      <c r="Q17" s="560"/>
      <c r="R17" s="562">
        <v>0</v>
      </c>
      <c r="S17" s="563"/>
      <c r="T17" s="563"/>
      <c r="U17" s="140"/>
      <c r="V17" s="564"/>
      <c r="W17" s="564">
        <v>0</v>
      </c>
      <c r="X17" s="565">
        <v>6373</v>
      </c>
      <c r="Y17" s="565"/>
      <c r="Z17" s="565">
        <v>9861</v>
      </c>
      <c r="AA17" s="146">
        <v>9861</v>
      </c>
      <c r="AB17" s="146"/>
      <c r="AC17" s="146"/>
      <c r="AD17" s="146">
        <v>9861</v>
      </c>
      <c r="AE17" s="566"/>
      <c r="AF17" s="566"/>
      <c r="AG17" s="566"/>
      <c r="AH17" s="146">
        <v>0</v>
      </c>
      <c r="AI17" s="146">
        <v>0</v>
      </c>
      <c r="AJ17" s="146">
        <f>AA17/2</f>
        <v>4930.5</v>
      </c>
      <c r="AK17" s="146">
        <v>14829.78</v>
      </c>
      <c r="AL17" s="146">
        <v>14829.78</v>
      </c>
      <c r="AM17" s="146">
        <v>15000</v>
      </c>
      <c r="AN17" s="146">
        <v>15000</v>
      </c>
      <c r="AO17" s="146">
        <v>15000</v>
      </c>
      <c r="AP17" s="146">
        <f>AM17/2</f>
        <v>7500</v>
      </c>
      <c r="AQ17" s="146">
        <v>22022.799999999999</v>
      </c>
      <c r="AR17" s="146">
        <v>24555.4</v>
      </c>
      <c r="AS17" s="146">
        <f t="shared" si="0"/>
        <v>9555.4000000000015</v>
      </c>
      <c r="AT17" s="146">
        <v>12000</v>
      </c>
      <c r="AU17" s="146">
        <v>12000</v>
      </c>
      <c r="AV17" s="146">
        <v>12000</v>
      </c>
      <c r="AY17" s="269"/>
    </row>
    <row r="18" spans="1:51" s="28" customFormat="1" ht="15" customHeight="1" x14ac:dyDescent="0.2">
      <c r="A18" s="503">
        <v>31322</v>
      </c>
      <c r="B18" s="57" t="s">
        <v>135</v>
      </c>
      <c r="C18" s="504"/>
      <c r="D18" s="567"/>
      <c r="E18" s="567"/>
      <c r="F18" s="568"/>
      <c r="G18" s="568"/>
      <c r="H18" s="568"/>
      <c r="I18" s="569"/>
      <c r="J18" s="569"/>
      <c r="K18" s="569"/>
      <c r="L18" s="569"/>
      <c r="M18" s="507"/>
      <c r="N18" s="570"/>
      <c r="O18" s="570"/>
      <c r="P18" s="570"/>
      <c r="Q18" s="568"/>
      <c r="R18" s="571"/>
      <c r="S18" s="572"/>
      <c r="T18" s="572"/>
      <c r="U18" s="125"/>
      <c r="V18" s="498"/>
      <c r="W18" s="498"/>
      <c r="X18" s="496"/>
      <c r="Y18" s="496"/>
      <c r="Z18" s="496"/>
      <c r="AA18" s="507"/>
      <c r="AB18" s="507"/>
      <c r="AC18" s="507"/>
      <c r="AD18" s="507"/>
      <c r="AE18" s="505"/>
      <c r="AF18" s="505"/>
      <c r="AG18" s="505"/>
      <c r="AH18" s="507"/>
      <c r="AI18" s="507"/>
      <c r="AJ18" s="507"/>
      <c r="AK18" s="507"/>
      <c r="AL18" s="507"/>
      <c r="AM18" s="507">
        <v>0</v>
      </c>
      <c r="AN18" s="507"/>
      <c r="AO18" s="507"/>
      <c r="AP18" s="146"/>
      <c r="AQ18" s="507">
        <v>2115.64</v>
      </c>
      <c r="AR18" s="507">
        <v>2700</v>
      </c>
      <c r="AS18" s="146">
        <f t="shared" si="0"/>
        <v>2700</v>
      </c>
      <c r="AT18" s="146">
        <v>3500</v>
      </c>
      <c r="AU18" s="146">
        <v>3500</v>
      </c>
      <c r="AV18" s="146">
        <v>3500</v>
      </c>
      <c r="AY18" s="267"/>
    </row>
    <row r="19" spans="1:51" s="28" customFormat="1" ht="15" customHeight="1" x14ac:dyDescent="0.2">
      <c r="A19" s="503">
        <v>3132201</v>
      </c>
      <c r="B19" s="57" t="s">
        <v>268</v>
      </c>
      <c r="C19" s="504"/>
      <c r="D19" s="567"/>
      <c r="E19" s="567"/>
      <c r="F19" s="568"/>
      <c r="G19" s="568"/>
      <c r="H19" s="568"/>
      <c r="I19" s="569"/>
      <c r="J19" s="569"/>
      <c r="K19" s="569"/>
      <c r="L19" s="569"/>
      <c r="M19" s="507"/>
      <c r="N19" s="570"/>
      <c r="O19" s="570"/>
      <c r="P19" s="570"/>
      <c r="Q19" s="568"/>
      <c r="R19" s="571"/>
      <c r="S19" s="572"/>
      <c r="T19" s="572"/>
      <c r="U19" s="125"/>
      <c r="V19" s="498"/>
      <c r="W19" s="498"/>
      <c r="X19" s="496"/>
      <c r="Y19" s="496"/>
      <c r="Z19" s="496"/>
      <c r="AA19" s="507"/>
      <c r="AB19" s="507"/>
      <c r="AC19" s="507"/>
      <c r="AD19" s="507"/>
      <c r="AE19" s="505"/>
      <c r="AF19" s="505"/>
      <c r="AG19" s="505"/>
      <c r="AH19" s="507"/>
      <c r="AI19" s="507"/>
      <c r="AJ19" s="507"/>
      <c r="AK19" s="507"/>
      <c r="AL19" s="507"/>
      <c r="AM19" s="507">
        <v>0</v>
      </c>
      <c r="AN19" s="507"/>
      <c r="AO19" s="507"/>
      <c r="AP19" s="146"/>
      <c r="AQ19" s="507">
        <v>734.1</v>
      </c>
      <c r="AR19" s="507">
        <v>818.52</v>
      </c>
      <c r="AS19" s="146">
        <f t="shared" si="0"/>
        <v>818.52</v>
      </c>
      <c r="AT19" s="146">
        <v>400</v>
      </c>
      <c r="AU19" s="146">
        <v>400</v>
      </c>
      <c r="AV19" s="146">
        <v>400</v>
      </c>
      <c r="AY19" s="269"/>
    </row>
    <row r="20" spans="1:51" s="223" customFormat="1" ht="15" customHeight="1" x14ac:dyDescent="0.2">
      <c r="A20" s="573">
        <v>31332</v>
      </c>
      <c r="B20" s="574" t="s">
        <v>262</v>
      </c>
      <c r="C20" s="575"/>
      <c r="D20" s="576"/>
      <c r="E20" s="575"/>
      <c r="F20" s="577"/>
      <c r="G20" s="578"/>
      <c r="H20" s="577"/>
      <c r="I20" s="502"/>
      <c r="J20" s="502"/>
      <c r="K20" s="502"/>
      <c r="L20" s="502"/>
      <c r="M20" s="502"/>
      <c r="N20" s="516"/>
      <c r="O20" s="516"/>
      <c r="P20" s="516"/>
      <c r="Q20" s="577"/>
      <c r="R20" s="579"/>
      <c r="S20" s="580"/>
      <c r="T20" s="580"/>
      <c r="U20" s="581"/>
      <c r="V20" s="498"/>
      <c r="W20" s="582"/>
      <c r="X20" s="579"/>
      <c r="Y20" s="583"/>
      <c r="Z20" s="579"/>
      <c r="AA20" s="584"/>
      <c r="AB20" s="584"/>
      <c r="AC20" s="584"/>
      <c r="AD20" s="584"/>
      <c r="AE20" s="585"/>
      <c r="AF20" s="585"/>
      <c r="AG20" s="585"/>
      <c r="AH20" s="584"/>
      <c r="AI20" s="584"/>
      <c r="AJ20" s="584"/>
      <c r="AK20" s="584"/>
      <c r="AL20" s="584"/>
      <c r="AM20" s="146">
        <v>0</v>
      </c>
      <c r="AN20" s="584"/>
      <c r="AO20" s="584"/>
      <c r="AP20" s="584"/>
      <c r="AQ20" s="584">
        <v>7193.18</v>
      </c>
      <c r="AR20" s="584">
        <v>8857</v>
      </c>
      <c r="AS20" s="586">
        <f t="shared" si="0"/>
        <v>8857</v>
      </c>
      <c r="AT20" s="587">
        <v>10700</v>
      </c>
      <c r="AU20" s="588">
        <v>10700</v>
      </c>
      <c r="AV20" s="588">
        <v>10700</v>
      </c>
      <c r="AY20" s="265"/>
    </row>
    <row r="21" spans="1:51" s="223" customFormat="1" ht="16.899999999999999" customHeight="1" x14ac:dyDescent="0.2">
      <c r="A21" s="557">
        <v>3133201</v>
      </c>
      <c r="B21" s="589" t="s">
        <v>306</v>
      </c>
      <c r="C21" s="590"/>
      <c r="D21" s="591"/>
      <c r="E21" s="590"/>
      <c r="F21" s="592"/>
      <c r="G21" s="593"/>
      <c r="H21" s="592"/>
      <c r="I21" s="594"/>
      <c r="J21" s="594"/>
      <c r="K21" s="594"/>
      <c r="L21" s="594"/>
      <c r="M21" s="594"/>
      <c r="N21" s="595"/>
      <c r="O21" s="595"/>
      <c r="P21" s="595"/>
      <c r="Q21" s="592"/>
      <c r="R21" s="596"/>
      <c r="S21" s="597"/>
      <c r="T21" s="597"/>
      <c r="U21" s="598"/>
      <c r="V21" s="599"/>
      <c r="W21" s="600"/>
      <c r="X21" s="596"/>
      <c r="Y21" s="601"/>
      <c r="Z21" s="596"/>
      <c r="AA21" s="602"/>
      <c r="AB21" s="602"/>
      <c r="AC21" s="602"/>
      <c r="AD21" s="602"/>
      <c r="AE21" s="603"/>
      <c r="AF21" s="603"/>
      <c r="AG21" s="603"/>
      <c r="AH21" s="602"/>
      <c r="AI21" s="602"/>
      <c r="AJ21" s="602"/>
      <c r="AK21" s="602"/>
      <c r="AL21" s="602"/>
      <c r="AM21" s="604">
        <v>0</v>
      </c>
      <c r="AN21" s="602"/>
      <c r="AO21" s="602"/>
      <c r="AP21" s="602"/>
      <c r="AQ21" s="602">
        <v>2495.91</v>
      </c>
      <c r="AR21" s="602">
        <v>2782.84</v>
      </c>
      <c r="AS21" s="604">
        <f t="shared" si="0"/>
        <v>2782.84</v>
      </c>
      <c r="AT21" s="604">
        <v>1500</v>
      </c>
      <c r="AU21" s="604">
        <v>1500</v>
      </c>
      <c r="AV21" s="604">
        <v>1500</v>
      </c>
      <c r="AY21" s="265"/>
    </row>
    <row r="22" spans="1:51" s="264" customFormat="1" ht="15" customHeight="1" x14ac:dyDescent="0.2">
      <c r="A22" s="605">
        <v>313</v>
      </c>
      <c r="B22" s="75" t="s">
        <v>136</v>
      </c>
      <c r="C22" s="542">
        <f t="shared" ref="C22:M22" si="14">SUM(C16:C19)</f>
        <v>53834</v>
      </c>
      <c r="D22" s="542">
        <f t="shared" si="14"/>
        <v>40211.65</v>
      </c>
      <c r="E22" s="542">
        <f t="shared" si="14"/>
        <v>63550</v>
      </c>
      <c r="F22" s="77">
        <f t="shared" si="14"/>
        <v>60000</v>
      </c>
      <c r="G22" s="543">
        <f t="shared" si="14"/>
        <v>55000</v>
      </c>
      <c r="H22" s="77">
        <f t="shared" si="14"/>
        <v>80000</v>
      </c>
      <c r="I22" s="76">
        <f t="shared" si="14"/>
        <v>38750</v>
      </c>
      <c r="J22" s="76">
        <f t="shared" si="14"/>
        <v>42131.93</v>
      </c>
      <c r="K22" s="76">
        <f t="shared" si="14"/>
        <v>51925</v>
      </c>
      <c r="L22" s="76">
        <f t="shared" si="14"/>
        <v>48845.919999999998</v>
      </c>
      <c r="M22" s="76">
        <f t="shared" si="14"/>
        <v>-3079.0800000000017</v>
      </c>
      <c r="N22" s="472"/>
      <c r="O22" s="472"/>
      <c r="P22" s="472"/>
      <c r="Q22" s="77">
        <f t="shared" ref="Q22:X22" si="15">SUM(Q16:Q19)</f>
        <v>75000</v>
      </c>
      <c r="R22" s="78">
        <f t="shared" si="15"/>
        <v>84800</v>
      </c>
      <c r="S22" s="79">
        <f t="shared" si="15"/>
        <v>89888</v>
      </c>
      <c r="T22" s="80">
        <f t="shared" si="15"/>
        <v>95281.279999999999</v>
      </c>
      <c r="U22" s="81">
        <f t="shared" si="15"/>
        <v>42400</v>
      </c>
      <c r="V22" s="78">
        <f t="shared" si="15"/>
        <v>40003.57</v>
      </c>
      <c r="W22" s="231">
        <f t="shared" si="15"/>
        <v>84800</v>
      </c>
      <c r="X22" s="231">
        <f t="shared" si="15"/>
        <v>76694</v>
      </c>
      <c r="Y22" s="496"/>
      <c r="Z22" s="231">
        <f t="shared" ref="Z22:AL22" si="16">SUM(Z16:Z19)</f>
        <v>97361</v>
      </c>
      <c r="AA22" s="207">
        <f t="shared" si="16"/>
        <v>111661</v>
      </c>
      <c r="AB22" s="207">
        <f t="shared" si="16"/>
        <v>0</v>
      </c>
      <c r="AC22" s="207">
        <f t="shared" si="16"/>
        <v>0</v>
      </c>
      <c r="AD22" s="207">
        <f t="shared" si="16"/>
        <v>111661</v>
      </c>
      <c r="AE22" s="606">
        <f t="shared" si="16"/>
        <v>0</v>
      </c>
      <c r="AF22" s="606">
        <f t="shared" si="16"/>
        <v>0</v>
      </c>
      <c r="AG22" s="606">
        <f t="shared" si="16"/>
        <v>0</v>
      </c>
      <c r="AH22" s="207">
        <f t="shared" si="16"/>
        <v>101800</v>
      </c>
      <c r="AI22" s="207">
        <f t="shared" si="16"/>
        <v>101800</v>
      </c>
      <c r="AJ22" s="207">
        <f t="shared" si="16"/>
        <v>55830.5</v>
      </c>
      <c r="AK22" s="207">
        <f t="shared" si="16"/>
        <v>91384.91</v>
      </c>
      <c r="AL22" s="207">
        <f t="shared" si="16"/>
        <v>116629.78</v>
      </c>
      <c r="AM22" s="207">
        <f>SUM(AM16:AM21)</f>
        <v>117000</v>
      </c>
      <c r="AN22" s="207">
        <f>SUM(AN16:AN19)</f>
        <v>117000</v>
      </c>
      <c r="AO22" s="207">
        <f>SUM(AO16:AO19)</f>
        <v>117000</v>
      </c>
      <c r="AP22" s="207">
        <f>SUM(AP16:AP19)</f>
        <v>58500</v>
      </c>
      <c r="AQ22" s="207">
        <f>SUM(AQ16:AQ21)</f>
        <v>98030.860000000015</v>
      </c>
      <c r="AR22" s="207">
        <f>SUM(AR16:AR21)</f>
        <v>117863.76</v>
      </c>
      <c r="AS22" s="207">
        <f t="shared" si="0"/>
        <v>863.75999999999476</v>
      </c>
      <c r="AT22" s="207">
        <f>SUM(AT16:AT21)</f>
        <v>115100</v>
      </c>
      <c r="AU22" s="207">
        <f>SUM(AU16:AU21)</f>
        <v>115100</v>
      </c>
      <c r="AV22" s="207">
        <f>SUM(AV16:AV21)</f>
        <v>115100</v>
      </c>
    </row>
    <row r="23" spans="1:51" s="264" customFormat="1" ht="15.75" customHeight="1" x14ac:dyDescent="0.2">
      <c r="A23" s="481">
        <v>32</v>
      </c>
      <c r="B23" s="50" t="s">
        <v>137</v>
      </c>
      <c r="C23" s="607">
        <f t="shared" ref="C23:H23" si="17">SUM(C32+C46+C80+C103)</f>
        <v>1440028.5399999998</v>
      </c>
      <c r="D23" s="607">
        <f t="shared" si="17"/>
        <v>1085808.8099999998</v>
      </c>
      <c r="E23" s="607">
        <f t="shared" si="17"/>
        <v>1601004</v>
      </c>
      <c r="F23" s="52">
        <f t="shared" si="17"/>
        <v>1691002</v>
      </c>
      <c r="G23" s="52">
        <f t="shared" si="17"/>
        <v>1710562</v>
      </c>
      <c r="H23" s="52" t="e">
        <f t="shared" si="17"/>
        <v>#REF!</v>
      </c>
      <c r="I23" s="51">
        <v>1028036.5</v>
      </c>
      <c r="J23" s="51">
        <v>1201363.05</v>
      </c>
      <c r="K23" s="51">
        <v>1377568.91</v>
      </c>
      <c r="L23" s="51">
        <v>1788480.28</v>
      </c>
      <c r="M23" s="51">
        <v>410911.37</v>
      </c>
      <c r="N23" s="472"/>
      <c r="O23" s="472"/>
      <c r="P23" s="472"/>
      <c r="Q23" s="52">
        <f t="shared" ref="Q23:X23" si="18">SUM(Q32+Q46+Q80+Q103)</f>
        <v>3125453</v>
      </c>
      <c r="R23" s="608">
        <f t="shared" si="18"/>
        <v>2910003</v>
      </c>
      <c r="S23" s="609">
        <f t="shared" si="18"/>
        <v>2811004</v>
      </c>
      <c r="T23" s="610">
        <f t="shared" si="18"/>
        <v>2832005</v>
      </c>
      <c r="U23" s="611">
        <f t="shared" si="18"/>
        <v>1455001.5</v>
      </c>
      <c r="V23" s="612">
        <f t="shared" si="18"/>
        <v>2180488.48</v>
      </c>
      <c r="W23" s="613">
        <f t="shared" si="18"/>
        <v>3404020</v>
      </c>
      <c r="X23" s="613">
        <f t="shared" si="18"/>
        <v>3240826</v>
      </c>
      <c r="Y23" s="537"/>
      <c r="Z23" s="613">
        <f t="shared" ref="Z23:AL23" si="19">SUM(Z32+Z46+Z80+Z103)</f>
        <v>2392824</v>
      </c>
      <c r="AA23" s="614">
        <f t="shared" si="19"/>
        <v>2467000</v>
      </c>
      <c r="AB23" s="614">
        <f t="shared" si="19"/>
        <v>0</v>
      </c>
      <c r="AC23" s="614">
        <f t="shared" si="19"/>
        <v>0</v>
      </c>
      <c r="AD23" s="614">
        <f t="shared" si="19"/>
        <v>1417000</v>
      </c>
      <c r="AE23" s="615">
        <f t="shared" si="19"/>
        <v>1050000</v>
      </c>
      <c r="AF23" s="615">
        <f t="shared" si="19"/>
        <v>1050000</v>
      </c>
      <c r="AG23" s="615">
        <f t="shared" si="19"/>
        <v>0</v>
      </c>
      <c r="AH23" s="614">
        <f t="shared" si="19"/>
        <v>2487000</v>
      </c>
      <c r="AI23" s="614">
        <f t="shared" si="19"/>
        <v>2447000</v>
      </c>
      <c r="AJ23" s="614">
        <f t="shared" si="19"/>
        <v>1233500</v>
      </c>
      <c r="AK23" s="614">
        <f t="shared" si="19"/>
        <v>2565189.3199999994</v>
      </c>
      <c r="AL23" s="614">
        <f t="shared" si="19"/>
        <v>3121774.99</v>
      </c>
      <c r="AM23" s="614">
        <f>SUM(AM32+AM46+AM80+AM82+AM103)</f>
        <v>2342000</v>
      </c>
      <c r="AN23" s="614">
        <f>SUM(AN32+AN46+AN80+AN103)</f>
        <v>2392000</v>
      </c>
      <c r="AO23" s="614">
        <f>SUM(AO32+AO46+AO80+AO103)</f>
        <v>2624000</v>
      </c>
      <c r="AP23" s="616">
        <f>SUM(AP32+AP46+AP80+AP82+AP103)</f>
        <v>1171000</v>
      </c>
      <c r="AQ23" s="614">
        <f>SUM(AQ32+AQ46+AQ80+AQ82+AQ103)</f>
        <v>2615575.0500000003</v>
      </c>
      <c r="AR23" s="614">
        <f>SUM(AR32+AR46+AR80+AR82+AR103)</f>
        <v>3607765</v>
      </c>
      <c r="AS23" s="617">
        <f t="shared" si="0"/>
        <v>1265765</v>
      </c>
      <c r="AT23" s="948">
        <f>SUM(AT32+AT46+AT80+AT82+AT103)</f>
        <v>4429300</v>
      </c>
      <c r="AU23" s="949">
        <f>SUM(AU32+AU46+AU80+AU82+AU103)</f>
        <v>5229300</v>
      </c>
      <c r="AV23" s="949">
        <f>SUM(AV32+AV46+AV80+AV82+AV103)</f>
        <v>3959300</v>
      </c>
    </row>
    <row r="24" spans="1:51" s="223" customFormat="1" ht="13.9" customHeight="1" x14ac:dyDescent="0.2">
      <c r="A24" s="546">
        <v>32111</v>
      </c>
      <c r="B24" s="183" t="s">
        <v>275</v>
      </c>
      <c r="C24" s="547">
        <v>1190</v>
      </c>
      <c r="D24" s="547">
        <v>595</v>
      </c>
      <c r="E24" s="547">
        <v>5000</v>
      </c>
      <c r="F24" s="556">
        <v>5000</v>
      </c>
      <c r="G24" s="618">
        <v>5000</v>
      </c>
      <c r="H24" s="556">
        <v>10000</v>
      </c>
      <c r="I24" s="551">
        <v>5000</v>
      </c>
      <c r="J24" s="551">
        <v>680</v>
      </c>
      <c r="K24" s="551">
        <v>6700</v>
      </c>
      <c r="L24" s="551">
        <v>680</v>
      </c>
      <c r="M24" s="551">
        <f>SUM(L24-K24)</f>
        <v>-6020</v>
      </c>
      <c r="N24" s="135"/>
      <c r="O24" s="135"/>
      <c r="P24" s="135"/>
      <c r="Q24" s="556">
        <v>2000</v>
      </c>
      <c r="R24" s="555">
        <v>5000</v>
      </c>
      <c r="S24" s="619">
        <v>5000</v>
      </c>
      <c r="T24" s="619">
        <v>5000</v>
      </c>
      <c r="U24" s="620">
        <f>+R24/2</f>
        <v>2500</v>
      </c>
      <c r="V24" s="621">
        <v>0</v>
      </c>
      <c r="W24" s="621">
        <f>+R24</f>
        <v>5000</v>
      </c>
      <c r="X24" s="622">
        <v>595</v>
      </c>
      <c r="Y24" s="623"/>
      <c r="Z24" s="622">
        <v>1000</v>
      </c>
      <c r="AA24" s="92">
        <v>3000</v>
      </c>
      <c r="AB24" s="92"/>
      <c r="AC24" s="92"/>
      <c r="AD24" s="92">
        <v>3000</v>
      </c>
      <c r="AE24" s="624"/>
      <c r="AF24" s="624"/>
      <c r="AG24" s="624"/>
      <c r="AH24" s="92">
        <v>3000</v>
      </c>
      <c r="AI24" s="92">
        <v>3000</v>
      </c>
      <c r="AJ24" s="92">
        <f t="shared" ref="AJ24:AJ31" si="20">AA24/2</f>
        <v>1500</v>
      </c>
      <c r="AK24" s="92">
        <v>0</v>
      </c>
      <c r="AL24" s="92">
        <v>0</v>
      </c>
      <c r="AM24" s="92">
        <v>3000</v>
      </c>
      <c r="AN24" s="92">
        <v>3000</v>
      </c>
      <c r="AO24" s="92">
        <v>3000</v>
      </c>
      <c r="AP24" s="507">
        <f t="shared" ref="AP24:AP31" si="21">AM24/2</f>
        <v>1500</v>
      </c>
      <c r="AQ24" s="92">
        <v>85</v>
      </c>
      <c r="AR24" s="92">
        <v>1000</v>
      </c>
      <c r="AS24" s="507">
        <f t="shared" si="0"/>
        <v>-2000</v>
      </c>
      <c r="AT24" s="507">
        <v>1000</v>
      </c>
      <c r="AU24" s="507">
        <v>1000</v>
      </c>
      <c r="AV24" s="507">
        <v>1000</v>
      </c>
    </row>
    <row r="25" spans="1:51" s="223" customFormat="1" ht="13.9" customHeight="1" x14ac:dyDescent="0.2">
      <c r="A25" s="557">
        <v>32112</v>
      </c>
      <c r="B25" s="65" t="s">
        <v>260</v>
      </c>
      <c r="C25" s="558"/>
      <c r="D25" s="558"/>
      <c r="E25" s="558"/>
      <c r="F25" s="566"/>
      <c r="G25" s="625"/>
      <c r="H25" s="566"/>
      <c r="I25" s="146"/>
      <c r="J25" s="146"/>
      <c r="K25" s="146"/>
      <c r="L25" s="146"/>
      <c r="M25" s="146"/>
      <c r="N25" s="141"/>
      <c r="O25" s="141"/>
      <c r="P25" s="141"/>
      <c r="Q25" s="566"/>
      <c r="R25" s="565">
        <v>0</v>
      </c>
      <c r="S25" s="566"/>
      <c r="T25" s="566"/>
      <c r="U25" s="140">
        <v>0</v>
      </c>
      <c r="V25" s="564">
        <v>1195.2</v>
      </c>
      <c r="W25" s="564">
        <v>1200</v>
      </c>
      <c r="X25" s="565">
        <v>1195</v>
      </c>
      <c r="Y25" s="626"/>
      <c r="Z25" s="565">
        <v>1195</v>
      </c>
      <c r="AA25" s="146">
        <v>2000</v>
      </c>
      <c r="AB25" s="146"/>
      <c r="AC25" s="146"/>
      <c r="AD25" s="146">
        <v>2000</v>
      </c>
      <c r="AE25" s="566"/>
      <c r="AF25" s="566"/>
      <c r="AG25" s="566"/>
      <c r="AH25" s="146">
        <v>2000</v>
      </c>
      <c r="AI25" s="146">
        <v>2000</v>
      </c>
      <c r="AJ25" s="146">
        <f t="shared" si="20"/>
        <v>1000</v>
      </c>
      <c r="AK25" s="146">
        <v>514.01</v>
      </c>
      <c r="AL25" s="146">
        <v>514.01</v>
      </c>
      <c r="AM25" s="146">
        <v>1000</v>
      </c>
      <c r="AN25" s="146">
        <v>1000</v>
      </c>
      <c r="AO25" s="146">
        <v>1000</v>
      </c>
      <c r="AP25" s="146">
        <f t="shared" si="21"/>
        <v>500</v>
      </c>
      <c r="AQ25" s="146">
        <v>0</v>
      </c>
      <c r="AR25" s="146">
        <v>1000</v>
      </c>
      <c r="AS25" s="146">
        <f t="shared" si="0"/>
        <v>0</v>
      </c>
      <c r="AT25" s="146">
        <v>1000</v>
      </c>
      <c r="AU25" s="146">
        <v>1000</v>
      </c>
      <c r="AV25" s="146">
        <v>1000</v>
      </c>
    </row>
    <row r="26" spans="1:51" s="223" customFormat="1" ht="13.9" customHeight="1" x14ac:dyDescent="0.2">
      <c r="A26" s="557">
        <v>32113</v>
      </c>
      <c r="B26" s="65" t="s">
        <v>261</v>
      </c>
      <c r="C26" s="558">
        <v>1806.64</v>
      </c>
      <c r="D26" s="559">
        <v>1860</v>
      </c>
      <c r="E26" s="558">
        <v>2000</v>
      </c>
      <c r="F26" s="566">
        <v>5000</v>
      </c>
      <c r="G26" s="625">
        <v>0</v>
      </c>
      <c r="H26" s="566">
        <v>2000</v>
      </c>
      <c r="I26" s="146">
        <v>2500</v>
      </c>
      <c r="J26" s="146">
        <v>0</v>
      </c>
      <c r="K26" s="146">
        <v>3350</v>
      </c>
      <c r="L26" s="146">
        <v>0</v>
      </c>
      <c r="M26" s="146">
        <f>SUM(L26-K26)</f>
        <v>-3350</v>
      </c>
      <c r="N26" s="141"/>
      <c r="O26" s="141"/>
      <c r="P26" s="141"/>
      <c r="Q26" s="566">
        <v>4000</v>
      </c>
      <c r="R26" s="565">
        <v>4000</v>
      </c>
      <c r="S26" s="627">
        <v>4000</v>
      </c>
      <c r="T26" s="627">
        <v>4000</v>
      </c>
      <c r="U26" s="140">
        <f>+R26/2</f>
        <v>2000</v>
      </c>
      <c r="V26" s="564">
        <v>0</v>
      </c>
      <c r="W26" s="564">
        <f>+R26</f>
        <v>4000</v>
      </c>
      <c r="X26" s="565">
        <v>0</v>
      </c>
      <c r="Y26" s="565"/>
      <c r="Z26" s="565">
        <v>0</v>
      </c>
      <c r="AA26" s="146">
        <v>2000</v>
      </c>
      <c r="AB26" s="146"/>
      <c r="AC26" s="146"/>
      <c r="AD26" s="146">
        <v>2000</v>
      </c>
      <c r="AE26" s="566"/>
      <c r="AF26" s="566"/>
      <c r="AG26" s="566"/>
      <c r="AH26" s="146">
        <v>2000</v>
      </c>
      <c r="AI26" s="146">
        <v>2000</v>
      </c>
      <c r="AJ26" s="146">
        <f t="shared" si="20"/>
        <v>1000</v>
      </c>
      <c r="AK26" s="146">
        <v>0</v>
      </c>
      <c r="AL26" s="146">
        <v>0</v>
      </c>
      <c r="AM26" s="146">
        <v>1000</v>
      </c>
      <c r="AN26" s="146">
        <v>1000</v>
      </c>
      <c r="AO26" s="146">
        <v>1000</v>
      </c>
      <c r="AP26" s="146">
        <f t="shared" si="21"/>
        <v>500</v>
      </c>
      <c r="AQ26" s="146">
        <v>0</v>
      </c>
      <c r="AR26" s="146">
        <v>1000</v>
      </c>
      <c r="AS26" s="146">
        <f t="shared" si="0"/>
        <v>0</v>
      </c>
      <c r="AT26" s="146">
        <v>1000</v>
      </c>
      <c r="AU26" s="146">
        <v>1000</v>
      </c>
      <c r="AV26" s="146">
        <v>1000</v>
      </c>
    </row>
    <row r="27" spans="1:51" s="2" customFormat="1" ht="13.9" customHeight="1" x14ac:dyDescent="0.2">
      <c r="A27" s="557">
        <v>32115</v>
      </c>
      <c r="B27" s="65" t="s">
        <v>276</v>
      </c>
      <c r="C27" s="558">
        <v>5955.42</v>
      </c>
      <c r="D27" s="559">
        <v>8154.36</v>
      </c>
      <c r="E27" s="559">
        <v>8000</v>
      </c>
      <c r="F27" s="560">
        <v>10000</v>
      </c>
      <c r="G27" s="560">
        <v>20000</v>
      </c>
      <c r="H27" s="560">
        <v>20000</v>
      </c>
      <c r="I27" s="561">
        <v>10000</v>
      </c>
      <c r="J27" s="561">
        <v>11997</v>
      </c>
      <c r="K27" s="561">
        <v>13400</v>
      </c>
      <c r="L27" s="561">
        <v>13383</v>
      </c>
      <c r="M27" s="146">
        <f>SUM(L27-K27)</f>
        <v>-17</v>
      </c>
      <c r="N27" s="628"/>
      <c r="O27" s="628"/>
      <c r="P27" s="628"/>
      <c r="Q27" s="560">
        <v>15000</v>
      </c>
      <c r="R27" s="562">
        <v>15000</v>
      </c>
      <c r="S27" s="563">
        <v>15000</v>
      </c>
      <c r="T27" s="563">
        <v>15000</v>
      </c>
      <c r="U27" s="140">
        <f>+R27/2</f>
        <v>7500</v>
      </c>
      <c r="V27" s="564">
        <v>11040</v>
      </c>
      <c r="W27" s="564">
        <v>23420</v>
      </c>
      <c r="X27" s="565">
        <v>22332</v>
      </c>
      <c r="Y27" s="565"/>
      <c r="Z27" s="565">
        <v>27000</v>
      </c>
      <c r="AA27" s="146">
        <v>10000</v>
      </c>
      <c r="AB27" s="146"/>
      <c r="AC27" s="146"/>
      <c r="AD27" s="146">
        <v>10000</v>
      </c>
      <c r="AE27" s="566"/>
      <c r="AF27" s="566"/>
      <c r="AG27" s="566"/>
      <c r="AH27" s="146">
        <v>5000</v>
      </c>
      <c r="AI27" s="146">
        <v>5000</v>
      </c>
      <c r="AJ27" s="146">
        <f t="shared" si="20"/>
        <v>5000</v>
      </c>
      <c r="AK27" s="146">
        <v>23982</v>
      </c>
      <c r="AL27" s="146">
        <v>26000</v>
      </c>
      <c r="AM27" s="146">
        <v>30000</v>
      </c>
      <c r="AN27" s="146">
        <v>30000</v>
      </c>
      <c r="AO27" s="146">
        <v>30000</v>
      </c>
      <c r="AP27" s="146">
        <f t="shared" si="21"/>
        <v>15000</v>
      </c>
      <c r="AQ27" s="146">
        <v>19247.650000000001</v>
      </c>
      <c r="AR27" s="146">
        <v>30000</v>
      </c>
      <c r="AS27" s="146">
        <f t="shared" si="0"/>
        <v>0</v>
      </c>
      <c r="AT27" s="146">
        <v>12000</v>
      </c>
      <c r="AU27" s="146">
        <v>12000</v>
      </c>
      <c r="AV27" s="146">
        <v>12000</v>
      </c>
      <c r="AY27" s="267"/>
    </row>
    <row r="28" spans="1:51" s="2" customFormat="1" ht="13.9" customHeight="1" x14ac:dyDescent="0.2">
      <c r="A28" s="557">
        <v>32116</v>
      </c>
      <c r="B28" s="65" t="s">
        <v>138</v>
      </c>
      <c r="C28" s="558"/>
      <c r="D28" s="559"/>
      <c r="E28" s="559"/>
      <c r="F28" s="560"/>
      <c r="G28" s="560"/>
      <c r="H28" s="560"/>
      <c r="I28" s="561"/>
      <c r="J28" s="561"/>
      <c r="K28" s="561"/>
      <c r="L28" s="561"/>
      <c r="M28" s="146"/>
      <c r="N28" s="628"/>
      <c r="O28" s="628"/>
      <c r="P28" s="628"/>
      <c r="Q28" s="560"/>
      <c r="R28" s="565">
        <v>0</v>
      </c>
      <c r="S28" s="566"/>
      <c r="T28" s="566"/>
      <c r="U28" s="140">
        <v>0</v>
      </c>
      <c r="V28" s="564">
        <v>3401.62</v>
      </c>
      <c r="W28" s="564">
        <v>3400</v>
      </c>
      <c r="X28" s="565">
        <v>3401</v>
      </c>
      <c r="Y28" s="565"/>
      <c r="Z28" s="565">
        <v>3401</v>
      </c>
      <c r="AA28" s="146">
        <v>3500</v>
      </c>
      <c r="AB28" s="146"/>
      <c r="AC28" s="146"/>
      <c r="AD28" s="146">
        <v>3500</v>
      </c>
      <c r="AE28" s="566"/>
      <c r="AF28" s="566"/>
      <c r="AG28" s="566"/>
      <c r="AH28" s="146">
        <v>3500</v>
      </c>
      <c r="AI28" s="146">
        <v>3500</v>
      </c>
      <c r="AJ28" s="146">
        <f t="shared" si="20"/>
        <v>1750</v>
      </c>
      <c r="AK28" s="146">
        <v>0</v>
      </c>
      <c r="AL28" s="146">
        <v>0</v>
      </c>
      <c r="AM28" s="146">
        <v>2000</v>
      </c>
      <c r="AN28" s="146">
        <v>2000</v>
      </c>
      <c r="AO28" s="146">
        <v>2000</v>
      </c>
      <c r="AP28" s="146">
        <f t="shared" si="21"/>
        <v>1000</v>
      </c>
      <c r="AQ28" s="146">
        <v>0</v>
      </c>
      <c r="AR28" s="146">
        <v>1000</v>
      </c>
      <c r="AS28" s="146">
        <f t="shared" si="0"/>
        <v>-1000</v>
      </c>
      <c r="AT28" s="146">
        <v>1000</v>
      </c>
      <c r="AU28" s="146">
        <v>1000</v>
      </c>
      <c r="AV28" s="146">
        <v>1000</v>
      </c>
      <c r="AY28" s="267"/>
    </row>
    <row r="29" spans="1:51" s="223" customFormat="1" ht="13.9" customHeight="1" x14ac:dyDescent="0.2">
      <c r="A29" s="557">
        <v>32121</v>
      </c>
      <c r="B29" s="65" t="s">
        <v>139</v>
      </c>
      <c r="C29" s="558">
        <v>17605</v>
      </c>
      <c r="D29" s="559">
        <v>14770</v>
      </c>
      <c r="E29" s="558">
        <v>20000</v>
      </c>
      <c r="F29" s="566">
        <v>18000</v>
      </c>
      <c r="G29" s="625">
        <v>30000</v>
      </c>
      <c r="H29" s="566">
        <v>60000</v>
      </c>
      <c r="I29" s="146">
        <v>15000</v>
      </c>
      <c r="J29" s="146">
        <v>23932.5</v>
      </c>
      <c r="K29" s="146">
        <v>20100</v>
      </c>
      <c r="L29" s="146">
        <v>31262.5</v>
      </c>
      <c r="M29" s="146">
        <f>SUM(L29-K29)</f>
        <v>11162.5</v>
      </c>
      <c r="N29" s="141"/>
      <c r="O29" s="141"/>
      <c r="P29" s="141"/>
      <c r="Q29" s="566">
        <v>60000</v>
      </c>
      <c r="R29" s="565">
        <v>60000</v>
      </c>
      <c r="S29" s="627">
        <v>60000</v>
      </c>
      <c r="T29" s="627">
        <v>60000</v>
      </c>
      <c r="U29" s="140">
        <f>+R29/2</f>
        <v>30000</v>
      </c>
      <c r="V29" s="564">
        <v>24749.01</v>
      </c>
      <c r="W29" s="564">
        <f>+R29</f>
        <v>60000</v>
      </c>
      <c r="X29" s="565">
        <v>43233</v>
      </c>
      <c r="Y29" s="565"/>
      <c r="Z29" s="565">
        <v>60000</v>
      </c>
      <c r="AA29" s="146">
        <v>80000</v>
      </c>
      <c r="AB29" s="146"/>
      <c r="AC29" s="146"/>
      <c r="AD29" s="146">
        <v>80000</v>
      </c>
      <c r="AE29" s="566"/>
      <c r="AF29" s="566"/>
      <c r="AG29" s="566"/>
      <c r="AH29" s="146">
        <v>80000</v>
      </c>
      <c r="AI29" s="146">
        <v>80000</v>
      </c>
      <c r="AJ29" s="146">
        <f t="shared" si="20"/>
        <v>40000</v>
      </c>
      <c r="AK29" s="146">
        <v>68720.55</v>
      </c>
      <c r="AL29" s="146">
        <v>80000</v>
      </c>
      <c r="AM29" s="146">
        <v>85000</v>
      </c>
      <c r="AN29" s="146">
        <v>85000</v>
      </c>
      <c r="AO29" s="146">
        <v>85000</v>
      </c>
      <c r="AP29" s="146">
        <f t="shared" si="21"/>
        <v>42500</v>
      </c>
      <c r="AQ29" s="146">
        <v>56330</v>
      </c>
      <c r="AR29" s="146">
        <v>58060</v>
      </c>
      <c r="AS29" s="146">
        <f t="shared" si="0"/>
        <v>-26940</v>
      </c>
      <c r="AT29" s="146">
        <v>17000</v>
      </c>
      <c r="AU29" s="146">
        <v>17000</v>
      </c>
      <c r="AV29" s="146">
        <v>17000</v>
      </c>
      <c r="AY29" s="265"/>
    </row>
    <row r="30" spans="1:51" s="223" customFormat="1" ht="13.9" customHeight="1" x14ac:dyDescent="0.2">
      <c r="A30" s="557">
        <v>3212101</v>
      </c>
      <c r="B30" s="65" t="s">
        <v>232</v>
      </c>
      <c r="C30" s="558"/>
      <c r="D30" s="559"/>
      <c r="E30" s="558"/>
      <c r="F30" s="566"/>
      <c r="G30" s="625"/>
      <c r="H30" s="566"/>
      <c r="I30" s="146"/>
      <c r="J30" s="146"/>
      <c r="K30" s="146"/>
      <c r="L30" s="146"/>
      <c r="M30" s="146"/>
      <c r="N30" s="141"/>
      <c r="O30" s="141"/>
      <c r="P30" s="141"/>
      <c r="Q30" s="566"/>
      <c r="R30" s="565"/>
      <c r="S30" s="627"/>
      <c r="T30" s="627"/>
      <c r="U30" s="140"/>
      <c r="V30" s="564"/>
      <c r="W30" s="564"/>
      <c r="X30" s="565"/>
      <c r="Y30" s="565"/>
      <c r="Z30" s="565"/>
      <c r="AA30" s="146"/>
      <c r="AB30" s="146"/>
      <c r="AC30" s="146"/>
      <c r="AD30" s="146"/>
      <c r="AE30" s="566"/>
      <c r="AF30" s="566"/>
      <c r="AG30" s="56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>
        <v>12000</v>
      </c>
      <c r="AU30" s="146">
        <v>12000</v>
      </c>
      <c r="AV30" s="146">
        <v>12000</v>
      </c>
      <c r="AY30" s="265"/>
    </row>
    <row r="31" spans="1:51" s="223" customFormat="1" ht="16.149999999999999" customHeight="1" x14ac:dyDescent="0.2">
      <c r="A31" s="629">
        <v>32131</v>
      </c>
      <c r="B31" s="319" t="s">
        <v>140</v>
      </c>
      <c r="C31" s="630">
        <v>7344.68</v>
      </c>
      <c r="D31" s="631">
        <v>3354</v>
      </c>
      <c r="E31" s="630">
        <v>10000</v>
      </c>
      <c r="F31" s="632">
        <v>10000</v>
      </c>
      <c r="G31" s="633">
        <v>5000</v>
      </c>
      <c r="H31" s="632">
        <v>10000</v>
      </c>
      <c r="I31" s="634">
        <v>5000</v>
      </c>
      <c r="J31" s="634">
        <v>6546</v>
      </c>
      <c r="K31" s="634">
        <v>6700</v>
      </c>
      <c r="L31" s="634">
        <v>6546</v>
      </c>
      <c r="M31" s="507">
        <f>SUM(L31-K31)</f>
        <v>-154</v>
      </c>
      <c r="N31" s="135"/>
      <c r="O31" s="135"/>
      <c r="P31" s="135"/>
      <c r="Q31" s="632">
        <v>4000</v>
      </c>
      <c r="R31" s="635">
        <v>5000</v>
      </c>
      <c r="S31" s="636">
        <f>+R31</f>
        <v>5000</v>
      </c>
      <c r="T31" s="636">
        <f>+S31</f>
        <v>5000</v>
      </c>
      <c r="U31" s="637">
        <f>+R31/2</f>
        <v>2500</v>
      </c>
      <c r="V31" s="638">
        <v>2610.5</v>
      </c>
      <c r="W31" s="638">
        <f>+R31</f>
        <v>5000</v>
      </c>
      <c r="X31" s="635">
        <v>6860</v>
      </c>
      <c r="Y31" s="496"/>
      <c r="Z31" s="635">
        <v>8000</v>
      </c>
      <c r="AA31" s="634">
        <v>8000</v>
      </c>
      <c r="AB31" s="634"/>
      <c r="AC31" s="634"/>
      <c r="AD31" s="634">
        <v>8000</v>
      </c>
      <c r="AE31" s="632"/>
      <c r="AF31" s="632"/>
      <c r="AG31" s="632"/>
      <c r="AH31" s="634">
        <v>8000</v>
      </c>
      <c r="AI31" s="634">
        <v>8000</v>
      </c>
      <c r="AJ31" s="156">
        <f t="shared" si="20"/>
        <v>4000</v>
      </c>
      <c r="AK31" s="634">
        <v>1530</v>
      </c>
      <c r="AL31" s="634">
        <v>2000</v>
      </c>
      <c r="AM31" s="634">
        <v>8000</v>
      </c>
      <c r="AN31" s="634">
        <v>8000</v>
      </c>
      <c r="AO31" s="634">
        <v>8000</v>
      </c>
      <c r="AP31" s="507">
        <f t="shared" si="21"/>
        <v>4000</v>
      </c>
      <c r="AQ31" s="634">
        <v>3140</v>
      </c>
      <c r="AR31" s="634">
        <v>8000</v>
      </c>
      <c r="AS31" s="507">
        <f t="shared" si="0"/>
        <v>0</v>
      </c>
      <c r="AT31" s="634">
        <v>12000</v>
      </c>
      <c r="AU31" s="634">
        <v>12000</v>
      </c>
      <c r="AV31" s="634">
        <v>12000</v>
      </c>
    </row>
    <row r="32" spans="1:51" s="264" customFormat="1" ht="18" customHeight="1" x14ac:dyDescent="0.2">
      <c r="A32" s="605">
        <v>321</v>
      </c>
      <c r="B32" s="105" t="s">
        <v>141</v>
      </c>
      <c r="C32" s="639">
        <f t="shared" ref="C32:M32" si="22">SUM(C24:C31)</f>
        <v>33901.740000000005</v>
      </c>
      <c r="D32" s="639">
        <f t="shared" si="22"/>
        <v>28733.360000000001</v>
      </c>
      <c r="E32" s="639">
        <f t="shared" si="22"/>
        <v>45000</v>
      </c>
      <c r="F32" s="108">
        <f t="shared" si="22"/>
        <v>48000</v>
      </c>
      <c r="G32" s="30">
        <f t="shared" si="22"/>
        <v>60000</v>
      </c>
      <c r="H32" s="108">
        <f t="shared" si="22"/>
        <v>102000</v>
      </c>
      <c r="I32" s="107">
        <f t="shared" si="22"/>
        <v>37500</v>
      </c>
      <c r="J32" s="107">
        <f t="shared" si="22"/>
        <v>43155.5</v>
      </c>
      <c r="K32" s="107">
        <f t="shared" si="22"/>
        <v>50250</v>
      </c>
      <c r="L32" s="107">
        <f t="shared" si="22"/>
        <v>51871.5</v>
      </c>
      <c r="M32" s="107">
        <f t="shared" si="22"/>
        <v>1621.5</v>
      </c>
      <c r="N32" s="529"/>
      <c r="O32" s="529"/>
      <c r="P32" s="529"/>
      <c r="Q32" s="108">
        <f t="shared" ref="Q32:X32" si="23">SUM(Q24:Q31)</f>
        <v>85000</v>
      </c>
      <c r="R32" s="110">
        <f t="shared" si="23"/>
        <v>89000</v>
      </c>
      <c r="S32" s="111">
        <f t="shared" si="23"/>
        <v>89000</v>
      </c>
      <c r="T32" s="112">
        <f t="shared" si="23"/>
        <v>89000</v>
      </c>
      <c r="U32" s="113">
        <f t="shared" si="23"/>
        <v>44500</v>
      </c>
      <c r="V32" s="110">
        <f t="shared" si="23"/>
        <v>42996.33</v>
      </c>
      <c r="W32" s="205">
        <f t="shared" si="23"/>
        <v>102020</v>
      </c>
      <c r="X32" s="205">
        <f t="shared" si="23"/>
        <v>77616</v>
      </c>
      <c r="Y32" s="640"/>
      <c r="Z32" s="205">
        <f t="shared" ref="Z32:AR32" si="24">SUM(Z24:Z31)</f>
        <v>100596</v>
      </c>
      <c r="AA32" s="206">
        <f t="shared" si="24"/>
        <v>108500</v>
      </c>
      <c r="AB32" s="206">
        <f t="shared" si="24"/>
        <v>0</v>
      </c>
      <c r="AC32" s="206">
        <f t="shared" si="24"/>
        <v>0</v>
      </c>
      <c r="AD32" s="206">
        <f t="shared" si="24"/>
        <v>108500</v>
      </c>
      <c r="AE32" s="544">
        <f t="shared" si="24"/>
        <v>0</v>
      </c>
      <c r="AF32" s="544">
        <f t="shared" si="24"/>
        <v>0</v>
      </c>
      <c r="AG32" s="544">
        <f t="shared" si="24"/>
        <v>0</v>
      </c>
      <c r="AH32" s="206">
        <f t="shared" si="24"/>
        <v>103500</v>
      </c>
      <c r="AI32" s="206">
        <f t="shared" si="24"/>
        <v>103500</v>
      </c>
      <c r="AJ32" s="206">
        <f t="shared" si="24"/>
        <v>54250</v>
      </c>
      <c r="AK32" s="206">
        <f t="shared" si="24"/>
        <v>94746.559999999998</v>
      </c>
      <c r="AL32" s="206">
        <f t="shared" si="24"/>
        <v>108514.01</v>
      </c>
      <c r="AM32" s="206">
        <f t="shared" si="24"/>
        <v>130000</v>
      </c>
      <c r="AN32" s="206">
        <f t="shared" si="24"/>
        <v>130000</v>
      </c>
      <c r="AO32" s="206">
        <f t="shared" si="24"/>
        <v>130000</v>
      </c>
      <c r="AP32" s="206">
        <f t="shared" si="24"/>
        <v>65000</v>
      </c>
      <c r="AQ32" s="206">
        <f t="shared" si="24"/>
        <v>78802.649999999994</v>
      </c>
      <c r="AR32" s="206">
        <f t="shared" si="24"/>
        <v>100060</v>
      </c>
      <c r="AS32" s="206">
        <f t="shared" si="0"/>
        <v>-29940</v>
      </c>
      <c r="AT32" s="934">
        <f>SUM(AT24:AT31)</f>
        <v>57000</v>
      </c>
      <c r="AU32" s="935">
        <f>SUM(AU24:AU31)</f>
        <v>57000</v>
      </c>
      <c r="AV32" s="935">
        <f>SUM(AV24:AV31)</f>
        <v>57000</v>
      </c>
    </row>
    <row r="33" spans="1:52" s="223" customFormat="1" ht="13.9" customHeight="1" x14ac:dyDescent="0.2">
      <c r="A33" s="641">
        <v>32211</v>
      </c>
      <c r="B33" s="642" t="s">
        <v>142</v>
      </c>
      <c r="C33" s="643">
        <v>27577.14</v>
      </c>
      <c r="D33" s="644">
        <v>20451.759999999998</v>
      </c>
      <c r="E33" s="643">
        <v>30000</v>
      </c>
      <c r="F33" s="624">
        <v>30000</v>
      </c>
      <c r="G33" s="645">
        <v>30000</v>
      </c>
      <c r="H33" s="624">
        <v>40000</v>
      </c>
      <c r="I33" s="92">
        <v>15000</v>
      </c>
      <c r="J33" s="92">
        <v>9774.2900000000009</v>
      </c>
      <c r="K33" s="92">
        <v>20100</v>
      </c>
      <c r="L33" s="92">
        <v>14541.29</v>
      </c>
      <c r="M33" s="92">
        <f t="shared" ref="M33:M43" si="25">SUM(L33-K33)</f>
        <v>-5558.7099999999991</v>
      </c>
      <c r="N33" s="135"/>
      <c r="O33" s="135"/>
      <c r="P33" s="135"/>
      <c r="Q33" s="624">
        <v>30000</v>
      </c>
      <c r="R33" s="622">
        <v>40000</v>
      </c>
      <c r="S33" s="646">
        <f>+R33</f>
        <v>40000</v>
      </c>
      <c r="T33" s="646">
        <f>+S33</f>
        <v>40000</v>
      </c>
      <c r="U33" s="134">
        <f t="shared" ref="U33:U43" si="26">+R33/2</f>
        <v>20000</v>
      </c>
      <c r="V33" s="554">
        <v>22086.880000000001</v>
      </c>
      <c r="W33" s="554">
        <v>45000</v>
      </c>
      <c r="X33" s="622">
        <v>35383</v>
      </c>
      <c r="Y33" s="622"/>
      <c r="Z33" s="622">
        <v>45000</v>
      </c>
      <c r="AA33" s="92">
        <v>45000</v>
      </c>
      <c r="AB33" s="92"/>
      <c r="AC33" s="92"/>
      <c r="AD33" s="92">
        <v>45000</v>
      </c>
      <c r="AE33" s="624"/>
      <c r="AF33" s="624"/>
      <c r="AG33" s="624"/>
      <c r="AH33" s="92">
        <v>45000</v>
      </c>
      <c r="AI33" s="92">
        <v>45000</v>
      </c>
      <c r="AJ33" s="92">
        <f t="shared" ref="AJ33:AJ43" si="27">AA33/2</f>
        <v>22500</v>
      </c>
      <c r="AK33" s="92">
        <v>31829.53</v>
      </c>
      <c r="AL33" s="92">
        <v>40000</v>
      </c>
      <c r="AM33" s="92">
        <v>45000</v>
      </c>
      <c r="AN33" s="92">
        <v>45000</v>
      </c>
      <c r="AO33" s="92">
        <v>45000</v>
      </c>
      <c r="AP33" s="507">
        <f t="shared" ref="AP33:AP43" si="28">AM33/2</f>
        <v>22500</v>
      </c>
      <c r="AQ33" s="92">
        <v>28733.4</v>
      </c>
      <c r="AR33" s="92">
        <v>40000</v>
      </c>
      <c r="AS33" s="551">
        <f t="shared" si="0"/>
        <v>-5000</v>
      </c>
      <c r="AT33" s="507">
        <v>50000</v>
      </c>
      <c r="AU33" s="507">
        <v>50000</v>
      </c>
      <c r="AV33" s="507">
        <v>50000</v>
      </c>
    </row>
    <row r="34" spans="1:52" s="223" customFormat="1" ht="13.9" customHeight="1" x14ac:dyDescent="0.2">
      <c r="A34" s="557">
        <v>32212</v>
      </c>
      <c r="B34" s="65" t="s">
        <v>143</v>
      </c>
      <c r="C34" s="558">
        <v>6677</v>
      </c>
      <c r="D34" s="559">
        <v>2375</v>
      </c>
      <c r="E34" s="558">
        <v>8000</v>
      </c>
      <c r="F34" s="566">
        <v>5000</v>
      </c>
      <c r="G34" s="625">
        <v>8000</v>
      </c>
      <c r="H34" s="566">
        <v>10000</v>
      </c>
      <c r="I34" s="146">
        <v>5000</v>
      </c>
      <c r="J34" s="146">
        <v>750</v>
      </c>
      <c r="K34" s="146">
        <v>6700</v>
      </c>
      <c r="L34" s="146">
        <v>750</v>
      </c>
      <c r="M34" s="146">
        <f t="shared" si="25"/>
        <v>-5950</v>
      </c>
      <c r="N34" s="141"/>
      <c r="O34" s="141"/>
      <c r="P34" s="141"/>
      <c r="Q34" s="566">
        <v>2000</v>
      </c>
      <c r="R34" s="565">
        <v>5000</v>
      </c>
      <c r="S34" s="627">
        <v>5000</v>
      </c>
      <c r="T34" s="627">
        <v>5000</v>
      </c>
      <c r="U34" s="140">
        <f t="shared" si="26"/>
        <v>2500</v>
      </c>
      <c r="V34" s="564">
        <v>4152.01</v>
      </c>
      <c r="W34" s="564">
        <v>8000</v>
      </c>
      <c r="X34" s="565">
        <v>6240</v>
      </c>
      <c r="Y34" s="647"/>
      <c r="Z34" s="565">
        <v>9000</v>
      </c>
      <c r="AA34" s="146">
        <v>9000</v>
      </c>
      <c r="AB34" s="146"/>
      <c r="AC34" s="146"/>
      <c r="AD34" s="146">
        <v>9000</v>
      </c>
      <c r="AE34" s="566"/>
      <c r="AF34" s="566"/>
      <c r="AG34" s="566"/>
      <c r="AH34" s="146">
        <v>9000</v>
      </c>
      <c r="AI34" s="146">
        <v>9000</v>
      </c>
      <c r="AJ34" s="146">
        <f t="shared" si="27"/>
        <v>4500</v>
      </c>
      <c r="AK34" s="146">
        <v>8977.58</v>
      </c>
      <c r="AL34" s="146">
        <v>10000</v>
      </c>
      <c r="AM34" s="146">
        <v>10000</v>
      </c>
      <c r="AN34" s="146">
        <v>10000</v>
      </c>
      <c r="AO34" s="146">
        <v>10000</v>
      </c>
      <c r="AP34" s="146">
        <f t="shared" si="28"/>
        <v>5000</v>
      </c>
      <c r="AQ34" s="146">
        <v>8990.15</v>
      </c>
      <c r="AR34" s="146">
        <v>10000</v>
      </c>
      <c r="AS34" s="146">
        <f t="shared" si="0"/>
        <v>0</v>
      </c>
      <c r="AT34" s="146">
        <v>10000</v>
      </c>
      <c r="AU34" s="146">
        <v>10000</v>
      </c>
      <c r="AV34" s="146">
        <v>10000</v>
      </c>
    </row>
    <row r="35" spans="1:52" s="223" customFormat="1" ht="13.9" customHeight="1" x14ac:dyDescent="0.2">
      <c r="A35" s="557">
        <v>32214</v>
      </c>
      <c r="B35" s="65" t="s">
        <v>144</v>
      </c>
      <c r="C35" s="558">
        <v>3849.36</v>
      </c>
      <c r="D35" s="559">
        <v>4501.3</v>
      </c>
      <c r="E35" s="558">
        <v>6000</v>
      </c>
      <c r="F35" s="566">
        <v>5000</v>
      </c>
      <c r="G35" s="625">
        <v>5000</v>
      </c>
      <c r="H35" s="566">
        <v>10000</v>
      </c>
      <c r="I35" s="146">
        <v>2500</v>
      </c>
      <c r="J35" s="146">
        <v>3028.14</v>
      </c>
      <c r="K35" s="146">
        <v>3350</v>
      </c>
      <c r="L35" s="146">
        <v>3572.87</v>
      </c>
      <c r="M35" s="146">
        <f t="shared" si="25"/>
        <v>222.86999999999989</v>
      </c>
      <c r="N35" s="141"/>
      <c r="O35" s="141"/>
      <c r="P35" s="141"/>
      <c r="Q35" s="566">
        <v>4000</v>
      </c>
      <c r="R35" s="565">
        <v>5000</v>
      </c>
      <c r="S35" s="627">
        <v>5000</v>
      </c>
      <c r="T35" s="627">
        <v>5000</v>
      </c>
      <c r="U35" s="140">
        <f t="shared" si="26"/>
        <v>2500</v>
      </c>
      <c r="V35" s="564">
        <v>2763.87</v>
      </c>
      <c r="W35" s="564">
        <v>5000</v>
      </c>
      <c r="X35" s="565">
        <v>5782</v>
      </c>
      <c r="Y35" s="565"/>
      <c r="Z35" s="565">
        <v>7000</v>
      </c>
      <c r="AA35" s="146">
        <v>7000</v>
      </c>
      <c r="AB35" s="146"/>
      <c r="AC35" s="146"/>
      <c r="AD35" s="146">
        <v>7000</v>
      </c>
      <c r="AE35" s="566"/>
      <c r="AF35" s="566"/>
      <c r="AG35" s="566"/>
      <c r="AH35" s="146">
        <v>7000</v>
      </c>
      <c r="AI35" s="146">
        <v>7000</v>
      </c>
      <c r="AJ35" s="146">
        <f t="shared" si="27"/>
        <v>3500</v>
      </c>
      <c r="AK35" s="146">
        <v>5408.05</v>
      </c>
      <c r="AL35" s="146">
        <v>7000</v>
      </c>
      <c r="AM35" s="146">
        <v>7000</v>
      </c>
      <c r="AN35" s="146">
        <v>7000</v>
      </c>
      <c r="AO35" s="146">
        <v>7000</v>
      </c>
      <c r="AP35" s="146">
        <f t="shared" si="28"/>
        <v>3500</v>
      </c>
      <c r="AQ35" s="146">
        <v>4852.26</v>
      </c>
      <c r="AR35" s="146">
        <v>7000</v>
      </c>
      <c r="AS35" s="146">
        <f t="shared" si="0"/>
        <v>0</v>
      </c>
      <c r="AT35" s="146">
        <v>3000</v>
      </c>
      <c r="AU35" s="146">
        <v>3000</v>
      </c>
      <c r="AV35" s="146">
        <v>3000</v>
      </c>
    </row>
    <row r="36" spans="1:52" s="223" customFormat="1" ht="13.9" customHeight="1" x14ac:dyDescent="0.2">
      <c r="A36" s="557">
        <v>32219</v>
      </c>
      <c r="B36" s="65" t="s">
        <v>277</v>
      </c>
      <c r="C36" s="558">
        <v>9915.0300000000007</v>
      </c>
      <c r="D36" s="559">
        <v>3930.59</v>
      </c>
      <c r="E36" s="558">
        <v>5000</v>
      </c>
      <c r="F36" s="566">
        <v>10000</v>
      </c>
      <c r="G36" s="625">
        <v>5000</v>
      </c>
      <c r="H36" s="566">
        <v>5000</v>
      </c>
      <c r="I36" s="146">
        <v>2500</v>
      </c>
      <c r="J36" s="146">
        <v>1626.8</v>
      </c>
      <c r="K36" s="146">
        <v>3350</v>
      </c>
      <c r="L36" s="146">
        <v>1785.79</v>
      </c>
      <c r="M36" s="146">
        <f t="shared" si="25"/>
        <v>-1564.21</v>
      </c>
      <c r="N36" s="141"/>
      <c r="O36" s="141"/>
      <c r="P36" s="141"/>
      <c r="Q36" s="566">
        <v>7000</v>
      </c>
      <c r="R36" s="565">
        <v>7000</v>
      </c>
      <c r="S36" s="627">
        <v>7000</v>
      </c>
      <c r="T36" s="627">
        <v>7000</v>
      </c>
      <c r="U36" s="140">
        <f t="shared" si="26"/>
        <v>3500</v>
      </c>
      <c r="V36" s="564">
        <v>5732.2</v>
      </c>
      <c r="W36" s="564">
        <f>+R36</f>
        <v>7000</v>
      </c>
      <c r="X36" s="565">
        <v>11085</v>
      </c>
      <c r="Y36" s="565"/>
      <c r="Z36" s="565">
        <v>15000</v>
      </c>
      <c r="AA36" s="146">
        <v>15000</v>
      </c>
      <c r="AB36" s="146"/>
      <c r="AC36" s="146"/>
      <c r="AD36" s="146">
        <v>15000</v>
      </c>
      <c r="AE36" s="566"/>
      <c r="AF36" s="566"/>
      <c r="AG36" s="566"/>
      <c r="AH36" s="146">
        <v>15000</v>
      </c>
      <c r="AI36" s="146">
        <v>15000</v>
      </c>
      <c r="AJ36" s="146">
        <f t="shared" si="27"/>
        <v>7500</v>
      </c>
      <c r="AK36" s="146">
        <v>21940.16</v>
      </c>
      <c r="AL36" s="146">
        <v>25000</v>
      </c>
      <c r="AM36" s="146">
        <v>25000</v>
      </c>
      <c r="AN36" s="146">
        <v>25000</v>
      </c>
      <c r="AO36" s="146">
        <v>25000</v>
      </c>
      <c r="AP36" s="146">
        <f t="shared" si="28"/>
        <v>12500</v>
      </c>
      <c r="AQ36" s="146">
        <v>11045.89</v>
      </c>
      <c r="AR36" s="146">
        <v>25000</v>
      </c>
      <c r="AS36" s="146">
        <f t="shared" si="0"/>
        <v>0</v>
      </c>
      <c r="AT36" s="146">
        <v>12000</v>
      </c>
      <c r="AU36" s="146">
        <v>12000</v>
      </c>
      <c r="AV36" s="146">
        <v>12000</v>
      </c>
    </row>
    <row r="37" spans="1:52" s="223" customFormat="1" ht="13.9" customHeight="1" x14ac:dyDescent="0.2">
      <c r="A37" s="557">
        <v>32231</v>
      </c>
      <c r="B37" s="65" t="s">
        <v>145</v>
      </c>
      <c r="C37" s="558">
        <v>113013.99</v>
      </c>
      <c r="D37" s="559">
        <v>139850.37</v>
      </c>
      <c r="E37" s="558">
        <v>220000</v>
      </c>
      <c r="F37" s="566">
        <v>200000</v>
      </c>
      <c r="G37" s="625">
        <v>200000</v>
      </c>
      <c r="H37" s="566">
        <v>300000</v>
      </c>
      <c r="I37" s="146">
        <v>120000</v>
      </c>
      <c r="J37" s="146">
        <v>98173.11</v>
      </c>
      <c r="K37" s="146">
        <v>160800</v>
      </c>
      <c r="L37" s="146">
        <v>133808.51</v>
      </c>
      <c r="M37" s="146">
        <f t="shared" si="25"/>
        <v>-26991.489999999991</v>
      </c>
      <c r="N37" s="141"/>
      <c r="O37" s="141"/>
      <c r="P37" s="141"/>
      <c r="Q37" s="566">
        <v>300000</v>
      </c>
      <c r="R37" s="565">
        <v>320000</v>
      </c>
      <c r="S37" s="627">
        <v>320000</v>
      </c>
      <c r="T37" s="627">
        <v>340000</v>
      </c>
      <c r="U37" s="140">
        <f t="shared" si="26"/>
        <v>160000</v>
      </c>
      <c r="V37" s="564">
        <v>164518.48000000001</v>
      </c>
      <c r="W37" s="564">
        <f>+R37</f>
        <v>320000</v>
      </c>
      <c r="X37" s="565">
        <v>226200</v>
      </c>
      <c r="Y37" s="565"/>
      <c r="Z37" s="565">
        <v>290000</v>
      </c>
      <c r="AA37" s="146">
        <v>280000</v>
      </c>
      <c r="AB37" s="146"/>
      <c r="AC37" s="146"/>
      <c r="AD37" s="141">
        <v>0</v>
      </c>
      <c r="AE37" s="566">
        <f>+AA37</f>
        <v>280000</v>
      </c>
      <c r="AF37" s="566">
        <v>280000</v>
      </c>
      <c r="AG37" s="566"/>
      <c r="AH37" s="146">
        <v>280000</v>
      </c>
      <c r="AI37" s="146">
        <v>280000</v>
      </c>
      <c r="AJ37" s="146">
        <f t="shared" si="27"/>
        <v>140000</v>
      </c>
      <c r="AK37" s="146">
        <v>228745.02</v>
      </c>
      <c r="AL37" s="146">
        <v>280000</v>
      </c>
      <c r="AM37" s="146">
        <v>300000</v>
      </c>
      <c r="AN37" s="146">
        <v>300000</v>
      </c>
      <c r="AO37" s="146">
        <v>312000</v>
      </c>
      <c r="AP37" s="146">
        <f t="shared" si="28"/>
        <v>150000</v>
      </c>
      <c r="AQ37" s="146">
        <v>200646.36</v>
      </c>
      <c r="AR37" s="146">
        <v>300000</v>
      </c>
      <c r="AS37" s="146">
        <f t="shared" si="0"/>
        <v>0</v>
      </c>
      <c r="AT37" s="146">
        <v>400000</v>
      </c>
      <c r="AU37" s="146">
        <v>400000</v>
      </c>
      <c r="AV37" s="146">
        <v>400000</v>
      </c>
      <c r="AY37" s="63"/>
      <c r="AZ37" s="63"/>
    </row>
    <row r="38" spans="1:52" s="223" customFormat="1" ht="13.9" customHeight="1" x14ac:dyDescent="0.2">
      <c r="A38" s="557">
        <v>32233</v>
      </c>
      <c r="B38" s="65" t="s">
        <v>146</v>
      </c>
      <c r="C38" s="558"/>
      <c r="D38" s="559"/>
      <c r="E38" s="558"/>
      <c r="F38" s="566">
        <v>0</v>
      </c>
      <c r="G38" s="625">
        <v>0</v>
      </c>
      <c r="H38" s="566">
        <v>10000</v>
      </c>
      <c r="I38" s="146">
        <v>5000</v>
      </c>
      <c r="J38" s="146">
        <v>1150</v>
      </c>
      <c r="K38" s="146">
        <v>6700</v>
      </c>
      <c r="L38" s="146">
        <v>1360</v>
      </c>
      <c r="M38" s="146">
        <f t="shared" si="25"/>
        <v>-5340</v>
      </c>
      <c r="N38" s="141"/>
      <c r="O38" s="141"/>
      <c r="P38" s="141"/>
      <c r="Q38" s="566">
        <v>13000</v>
      </c>
      <c r="R38" s="565">
        <v>15000</v>
      </c>
      <c r="S38" s="627">
        <v>16000</v>
      </c>
      <c r="T38" s="627">
        <v>17000</v>
      </c>
      <c r="U38" s="140">
        <f t="shared" si="26"/>
        <v>7500</v>
      </c>
      <c r="V38" s="564">
        <v>7123.74</v>
      </c>
      <c r="W38" s="564">
        <f>+R38</f>
        <v>15000</v>
      </c>
      <c r="X38" s="565">
        <v>7124</v>
      </c>
      <c r="Y38" s="565"/>
      <c r="Z38" s="565">
        <v>10000</v>
      </c>
      <c r="AA38" s="146">
        <v>12000</v>
      </c>
      <c r="AB38" s="146"/>
      <c r="AC38" s="146"/>
      <c r="AD38" s="146">
        <v>12000</v>
      </c>
      <c r="AE38" s="566"/>
      <c r="AF38" s="566"/>
      <c r="AG38" s="566"/>
      <c r="AH38" s="146">
        <v>12000</v>
      </c>
      <c r="AI38" s="146">
        <v>12000</v>
      </c>
      <c r="AJ38" s="146">
        <f t="shared" si="27"/>
        <v>6000</v>
      </c>
      <c r="AK38" s="146">
        <v>12922.23</v>
      </c>
      <c r="AL38" s="146">
        <v>17000</v>
      </c>
      <c r="AM38" s="146">
        <v>20000</v>
      </c>
      <c r="AN38" s="146">
        <v>20000</v>
      </c>
      <c r="AO38" s="146">
        <v>20000</v>
      </c>
      <c r="AP38" s="146">
        <f t="shared" si="28"/>
        <v>10000</v>
      </c>
      <c r="AQ38" s="146">
        <v>12297.23</v>
      </c>
      <c r="AR38" s="146">
        <v>20000</v>
      </c>
      <c r="AS38" s="146">
        <f t="shared" si="0"/>
        <v>0</v>
      </c>
      <c r="AT38" s="146">
        <v>35000</v>
      </c>
      <c r="AU38" s="146">
        <v>35000</v>
      </c>
      <c r="AV38" s="146">
        <v>35000</v>
      </c>
    </row>
    <row r="39" spans="1:52" s="223" customFormat="1" ht="13.9" customHeight="1" x14ac:dyDescent="0.2">
      <c r="A39" s="557">
        <v>32234</v>
      </c>
      <c r="B39" s="65" t="s">
        <v>147</v>
      </c>
      <c r="C39" s="558">
        <v>5180.7</v>
      </c>
      <c r="D39" s="648">
        <v>9372.06</v>
      </c>
      <c r="E39" s="558">
        <v>10000</v>
      </c>
      <c r="F39" s="566">
        <v>15000</v>
      </c>
      <c r="G39" s="625">
        <v>15000</v>
      </c>
      <c r="H39" s="566">
        <v>20000</v>
      </c>
      <c r="I39" s="146">
        <v>8500</v>
      </c>
      <c r="J39" s="146">
        <v>6336.8</v>
      </c>
      <c r="K39" s="146">
        <v>11390</v>
      </c>
      <c r="L39" s="146">
        <v>7852.3</v>
      </c>
      <c r="M39" s="146">
        <f t="shared" si="25"/>
        <v>-3537.7</v>
      </c>
      <c r="N39" s="141"/>
      <c r="O39" s="141"/>
      <c r="P39" s="141"/>
      <c r="Q39" s="566">
        <v>10000</v>
      </c>
      <c r="R39" s="565">
        <v>20000</v>
      </c>
      <c r="S39" s="627">
        <v>20000</v>
      </c>
      <c r="T39" s="627">
        <v>20000</v>
      </c>
      <c r="U39" s="140">
        <f t="shared" si="26"/>
        <v>10000</v>
      </c>
      <c r="V39" s="564">
        <v>0</v>
      </c>
      <c r="W39" s="564">
        <v>5000</v>
      </c>
      <c r="X39" s="565">
        <v>0</v>
      </c>
      <c r="Y39" s="565"/>
      <c r="Z39" s="565">
        <v>0</v>
      </c>
      <c r="AA39" s="146">
        <v>20000</v>
      </c>
      <c r="AB39" s="146"/>
      <c r="AC39" s="146"/>
      <c r="AD39" s="146">
        <v>20000</v>
      </c>
      <c r="AE39" s="566"/>
      <c r="AF39" s="566"/>
      <c r="AG39" s="566"/>
      <c r="AH39" s="146">
        <v>20000</v>
      </c>
      <c r="AI39" s="146">
        <v>20000</v>
      </c>
      <c r="AJ39" s="146">
        <f t="shared" si="27"/>
        <v>10000</v>
      </c>
      <c r="AK39" s="146">
        <v>456.7</v>
      </c>
      <c r="AL39" s="146">
        <v>456.7</v>
      </c>
      <c r="AM39" s="146">
        <v>10000</v>
      </c>
      <c r="AN39" s="146">
        <v>10000</v>
      </c>
      <c r="AO39" s="146">
        <v>10000</v>
      </c>
      <c r="AP39" s="146">
        <f t="shared" si="28"/>
        <v>5000</v>
      </c>
      <c r="AQ39" s="146">
        <v>11961.63</v>
      </c>
      <c r="AR39" s="146">
        <v>17000</v>
      </c>
      <c r="AS39" s="146">
        <f t="shared" si="0"/>
        <v>7000</v>
      </c>
      <c r="AT39" s="146">
        <v>20000</v>
      </c>
      <c r="AU39" s="146">
        <v>20000</v>
      </c>
      <c r="AV39" s="146">
        <v>20000</v>
      </c>
    </row>
    <row r="40" spans="1:52" s="223" customFormat="1" ht="13.9" customHeight="1" x14ac:dyDescent="0.2">
      <c r="A40" s="557">
        <v>32241</v>
      </c>
      <c r="B40" s="65" t="s">
        <v>265</v>
      </c>
      <c r="C40" s="558">
        <v>0</v>
      </c>
      <c r="D40" s="558">
        <v>4441.55</v>
      </c>
      <c r="E40" s="558">
        <v>10000</v>
      </c>
      <c r="F40" s="566">
        <v>5000</v>
      </c>
      <c r="G40" s="625">
        <v>5000</v>
      </c>
      <c r="H40" s="566">
        <v>15000</v>
      </c>
      <c r="I40" s="146">
        <v>5000</v>
      </c>
      <c r="J40" s="146">
        <v>3534.57</v>
      </c>
      <c r="K40" s="146">
        <v>6700</v>
      </c>
      <c r="L40" s="146">
        <v>5561.04</v>
      </c>
      <c r="M40" s="146">
        <f t="shared" si="25"/>
        <v>-1138.96</v>
      </c>
      <c r="N40" s="141"/>
      <c r="O40" s="141"/>
      <c r="P40" s="141"/>
      <c r="Q40" s="566">
        <v>15000</v>
      </c>
      <c r="R40" s="565">
        <v>15000</v>
      </c>
      <c r="S40" s="627">
        <v>15000</v>
      </c>
      <c r="T40" s="627">
        <v>15000</v>
      </c>
      <c r="U40" s="140">
        <f t="shared" si="26"/>
        <v>7500</v>
      </c>
      <c r="V40" s="564">
        <v>529.27</v>
      </c>
      <c r="W40" s="564">
        <v>5000</v>
      </c>
      <c r="X40" s="565">
        <v>529</v>
      </c>
      <c r="Y40" s="565"/>
      <c r="Z40" s="565">
        <v>2000</v>
      </c>
      <c r="AA40" s="146">
        <v>5000</v>
      </c>
      <c r="AB40" s="146"/>
      <c r="AC40" s="146"/>
      <c r="AD40" s="146">
        <v>5000</v>
      </c>
      <c r="AE40" s="566"/>
      <c r="AF40" s="566"/>
      <c r="AG40" s="566"/>
      <c r="AH40" s="146">
        <v>5000</v>
      </c>
      <c r="AI40" s="146">
        <v>5000</v>
      </c>
      <c r="AJ40" s="146">
        <f t="shared" si="27"/>
        <v>2500</v>
      </c>
      <c r="AK40" s="146">
        <v>575.91999999999996</v>
      </c>
      <c r="AL40" s="146">
        <v>575.91999999999996</v>
      </c>
      <c r="AM40" s="146">
        <v>5000</v>
      </c>
      <c r="AN40" s="146">
        <v>5000</v>
      </c>
      <c r="AO40" s="146">
        <v>5000</v>
      </c>
      <c r="AP40" s="146">
        <f t="shared" si="28"/>
        <v>2500</v>
      </c>
      <c r="AQ40" s="146">
        <v>3307.77</v>
      </c>
      <c r="AR40" s="146">
        <v>5000</v>
      </c>
      <c r="AS40" s="146">
        <f t="shared" si="0"/>
        <v>0</v>
      </c>
      <c r="AT40" s="146">
        <v>15000</v>
      </c>
      <c r="AU40" s="146">
        <v>15000</v>
      </c>
      <c r="AV40" s="146">
        <v>15000</v>
      </c>
    </row>
    <row r="41" spans="1:52" s="2" customFormat="1" ht="13.9" customHeight="1" x14ac:dyDescent="0.2">
      <c r="A41" s="557">
        <v>32242</v>
      </c>
      <c r="B41" s="65" t="s">
        <v>263</v>
      </c>
      <c r="C41" s="558">
        <v>467.02</v>
      </c>
      <c r="D41" s="558">
        <v>2426.9899999999998</v>
      </c>
      <c r="E41" s="558">
        <v>5000</v>
      </c>
      <c r="F41" s="566">
        <v>5000</v>
      </c>
      <c r="G41" s="625">
        <v>5000</v>
      </c>
      <c r="H41" s="566">
        <v>5000</v>
      </c>
      <c r="I41" s="146">
        <v>2500</v>
      </c>
      <c r="J41" s="146">
        <v>275</v>
      </c>
      <c r="K41" s="146">
        <v>3350</v>
      </c>
      <c r="L41" s="146">
        <v>275</v>
      </c>
      <c r="M41" s="146">
        <f t="shared" si="25"/>
        <v>-3075</v>
      </c>
      <c r="N41" s="628"/>
      <c r="O41" s="628"/>
      <c r="P41" s="628"/>
      <c r="Q41" s="566">
        <v>5000</v>
      </c>
      <c r="R41" s="565">
        <v>5000</v>
      </c>
      <c r="S41" s="627">
        <v>5000</v>
      </c>
      <c r="T41" s="627">
        <v>5000</v>
      </c>
      <c r="U41" s="140">
        <f t="shared" si="26"/>
        <v>2500</v>
      </c>
      <c r="V41" s="564">
        <v>1352.42</v>
      </c>
      <c r="W41" s="564">
        <v>5000</v>
      </c>
      <c r="X41" s="565">
        <v>4435</v>
      </c>
      <c r="Y41" s="565"/>
      <c r="Z41" s="565">
        <v>7000</v>
      </c>
      <c r="AA41" s="146">
        <v>10000</v>
      </c>
      <c r="AB41" s="146"/>
      <c r="AC41" s="146"/>
      <c r="AD41" s="146">
        <v>10000</v>
      </c>
      <c r="AE41" s="566"/>
      <c r="AF41" s="566"/>
      <c r="AG41" s="566"/>
      <c r="AH41" s="146">
        <v>10000</v>
      </c>
      <c r="AI41" s="146">
        <v>10000</v>
      </c>
      <c r="AJ41" s="146">
        <f t="shared" si="27"/>
        <v>5000</v>
      </c>
      <c r="AK41" s="146">
        <v>399.95</v>
      </c>
      <c r="AL41" s="146">
        <v>399.95</v>
      </c>
      <c r="AM41" s="146">
        <v>5000</v>
      </c>
      <c r="AN41" s="146">
        <v>5000</v>
      </c>
      <c r="AO41" s="146">
        <v>5000</v>
      </c>
      <c r="AP41" s="146">
        <f t="shared" si="28"/>
        <v>2500</v>
      </c>
      <c r="AQ41" s="146">
        <v>9364.4699999999993</v>
      </c>
      <c r="AR41" s="146">
        <v>12000</v>
      </c>
      <c r="AS41" s="146">
        <f t="shared" si="0"/>
        <v>7000</v>
      </c>
      <c r="AT41" s="146">
        <v>4000</v>
      </c>
      <c r="AU41" s="146">
        <v>4000</v>
      </c>
      <c r="AV41" s="146">
        <v>4000</v>
      </c>
    </row>
    <row r="42" spans="1:52" s="223" customFormat="1" ht="13.9" customHeight="1" x14ac:dyDescent="0.2">
      <c r="A42" s="557">
        <v>32243</v>
      </c>
      <c r="B42" s="65" t="s">
        <v>264</v>
      </c>
      <c r="C42" s="558">
        <v>1720.85</v>
      </c>
      <c r="D42" s="558">
        <v>533.13</v>
      </c>
      <c r="E42" s="558">
        <v>3000</v>
      </c>
      <c r="F42" s="566">
        <v>3000</v>
      </c>
      <c r="G42" s="625">
        <v>3000</v>
      </c>
      <c r="H42" s="566">
        <v>3000</v>
      </c>
      <c r="I42" s="146">
        <v>1500</v>
      </c>
      <c r="J42" s="146">
        <v>433.12</v>
      </c>
      <c r="K42" s="146">
        <v>2010</v>
      </c>
      <c r="L42" s="146">
        <v>592.12</v>
      </c>
      <c r="M42" s="146">
        <f t="shared" si="25"/>
        <v>-1417.88</v>
      </c>
      <c r="N42" s="141"/>
      <c r="O42" s="141"/>
      <c r="P42" s="141"/>
      <c r="Q42" s="566">
        <v>3000</v>
      </c>
      <c r="R42" s="565">
        <v>3000</v>
      </c>
      <c r="S42" s="627">
        <v>3000</v>
      </c>
      <c r="T42" s="627">
        <v>3000</v>
      </c>
      <c r="U42" s="140">
        <f t="shared" si="26"/>
        <v>1500</v>
      </c>
      <c r="V42" s="564">
        <v>0</v>
      </c>
      <c r="W42" s="564">
        <v>0</v>
      </c>
      <c r="X42" s="565">
        <v>0</v>
      </c>
      <c r="Y42" s="565"/>
      <c r="Z42" s="565">
        <v>0</v>
      </c>
      <c r="AA42" s="146">
        <v>3000</v>
      </c>
      <c r="AB42" s="146"/>
      <c r="AC42" s="146"/>
      <c r="AD42" s="146">
        <v>3000</v>
      </c>
      <c r="AE42" s="566"/>
      <c r="AF42" s="566"/>
      <c r="AG42" s="566"/>
      <c r="AH42" s="146">
        <v>3000</v>
      </c>
      <c r="AI42" s="146">
        <v>3000</v>
      </c>
      <c r="AJ42" s="146">
        <f t="shared" si="27"/>
        <v>1500</v>
      </c>
      <c r="AK42" s="146">
        <v>0</v>
      </c>
      <c r="AL42" s="146">
        <v>0</v>
      </c>
      <c r="AM42" s="146">
        <v>3000</v>
      </c>
      <c r="AN42" s="146">
        <v>3000</v>
      </c>
      <c r="AO42" s="146">
        <v>3000</v>
      </c>
      <c r="AP42" s="146">
        <f t="shared" si="28"/>
        <v>1500</v>
      </c>
      <c r="AQ42" s="146">
        <v>0</v>
      </c>
      <c r="AR42" s="146">
        <v>3000</v>
      </c>
      <c r="AS42" s="146">
        <f t="shared" si="0"/>
        <v>0</v>
      </c>
      <c r="AT42" s="146">
        <v>3000</v>
      </c>
      <c r="AU42" s="146">
        <v>3000</v>
      </c>
      <c r="AV42" s="146">
        <v>3000</v>
      </c>
    </row>
    <row r="43" spans="1:52" s="223" customFormat="1" ht="14.65" customHeight="1" x14ac:dyDescent="0.2">
      <c r="A43" s="503">
        <v>32251</v>
      </c>
      <c r="B43" s="57" t="s">
        <v>269</v>
      </c>
      <c r="C43" s="504">
        <v>53308.91</v>
      </c>
      <c r="D43" s="504">
        <v>14938.66</v>
      </c>
      <c r="E43" s="504">
        <v>20000</v>
      </c>
      <c r="F43" s="505">
        <v>20000</v>
      </c>
      <c r="G43" s="506">
        <v>10000</v>
      </c>
      <c r="H43" s="505">
        <v>20000</v>
      </c>
      <c r="I43" s="507">
        <v>12500</v>
      </c>
      <c r="J43" s="507">
        <v>8934.17</v>
      </c>
      <c r="K43" s="507">
        <v>16750</v>
      </c>
      <c r="L43" s="507">
        <v>9924.18</v>
      </c>
      <c r="M43" s="507">
        <f t="shared" si="25"/>
        <v>-6825.82</v>
      </c>
      <c r="N43" s="126"/>
      <c r="O43" s="126"/>
      <c r="P43" s="126"/>
      <c r="Q43" s="505">
        <v>10000</v>
      </c>
      <c r="R43" s="496">
        <v>10000</v>
      </c>
      <c r="S43" s="497">
        <v>10000</v>
      </c>
      <c r="T43" s="497">
        <v>10000</v>
      </c>
      <c r="U43" s="125">
        <f t="shared" si="26"/>
        <v>5000</v>
      </c>
      <c r="V43" s="498">
        <v>8338.3700000000008</v>
      </c>
      <c r="W43" s="498">
        <v>10000</v>
      </c>
      <c r="X43" s="496">
        <v>9872</v>
      </c>
      <c r="Y43" s="496"/>
      <c r="Z43" s="496">
        <v>12000</v>
      </c>
      <c r="AA43" s="507">
        <v>15000</v>
      </c>
      <c r="AB43" s="507"/>
      <c r="AC43" s="507"/>
      <c r="AD43" s="507">
        <v>15000</v>
      </c>
      <c r="AE43" s="505"/>
      <c r="AF43" s="505"/>
      <c r="AG43" s="505"/>
      <c r="AH43" s="507">
        <v>15000</v>
      </c>
      <c r="AI43" s="507">
        <v>15000</v>
      </c>
      <c r="AJ43" s="507">
        <f t="shared" si="27"/>
        <v>7500</v>
      </c>
      <c r="AK43" s="507">
        <v>7310.16</v>
      </c>
      <c r="AL43" s="507">
        <v>10000</v>
      </c>
      <c r="AM43" s="507">
        <v>15000</v>
      </c>
      <c r="AN43" s="507">
        <v>15000</v>
      </c>
      <c r="AO43" s="507">
        <v>15000</v>
      </c>
      <c r="AP43" s="507">
        <f t="shared" si="28"/>
        <v>7500</v>
      </c>
      <c r="AQ43" s="507">
        <v>9634.2099999999991</v>
      </c>
      <c r="AR43" s="507">
        <v>15000</v>
      </c>
      <c r="AS43" s="507">
        <f t="shared" si="0"/>
        <v>0</v>
      </c>
      <c r="AT43" s="507">
        <v>8000</v>
      </c>
      <c r="AU43" s="507">
        <v>8000</v>
      </c>
      <c r="AV43" s="507">
        <v>8000</v>
      </c>
    </row>
    <row r="44" spans="1:52" s="223" customFormat="1" ht="12.75" hidden="1" customHeight="1" x14ac:dyDescent="0.2">
      <c r="A44" s="649"/>
      <c r="B44" s="650"/>
      <c r="C44" s="651"/>
      <c r="D44" s="651"/>
      <c r="E44" s="651"/>
      <c r="F44" s="652"/>
      <c r="G44" s="653"/>
      <c r="H44" s="652"/>
      <c r="I44" s="654"/>
      <c r="J44" s="654"/>
      <c r="K44" s="654"/>
      <c r="L44" s="654"/>
      <c r="M44" s="654"/>
      <c r="N44" s="472"/>
      <c r="O44" s="472"/>
      <c r="P44" s="472"/>
      <c r="Q44" s="652"/>
      <c r="R44" s="655"/>
      <c r="S44" s="656"/>
      <c r="T44" s="656"/>
      <c r="U44" s="657"/>
      <c r="V44" s="554"/>
      <c r="W44" s="658"/>
      <c r="X44" s="655"/>
      <c r="Y44" s="622"/>
      <c r="Z44" s="655"/>
      <c r="AA44" s="659"/>
      <c r="AB44" s="659"/>
      <c r="AC44" s="659"/>
      <c r="AD44" s="659"/>
      <c r="AE44" s="660"/>
      <c r="AF44" s="660"/>
      <c r="AG44" s="660"/>
      <c r="AH44" s="659"/>
      <c r="AI44" s="659"/>
      <c r="AJ44" s="659"/>
      <c r="AK44" s="659"/>
      <c r="AL44" s="659"/>
      <c r="AM44" s="659"/>
      <c r="AN44" s="659"/>
      <c r="AO44" s="659"/>
      <c r="AP44" s="92"/>
      <c r="AQ44" s="659"/>
      <c r="AR44" s="659"/>
      <c r="AS44" s="92"/>
      <c r="AT44" s="659"/>
      <c r="AU44" s="659"/>
      <c r="AV44" s="659"/>
    </row>
    <row r="45" spans="1:52" s="223" customFormat="1" ht="12.75" customHeight="1" x14ac:dyDescent="0.2">
      <c r="A45" s="649">
        <v>32252</v>
      </c>
      <c r="B45" s="661" t="s">
        <v>270</v>
      </c>
      <c r="C45" s="651"/>
      <c r="D45" s="651"/>
      <c r="E45" s="651"/>
      <c r="F45" s="652"/>
      <c r="G45" s="653"/>
      <c r="H45" s="652"/>
      <c r="I45" s="654"/>
      <c r="J45" s="654"/>
      <c r="K45" s="654"/>
      <c r="L45" s="654"/>
      <c r="M45" s="654"/>
      <c r="N45" s="472"/>
      <c r="O45" s="472"/>
      <c r="P45" s="472"/>
      <c r="Q45" s="652"/>
      <c r="R45" s="655"/>
      <c r="S45" s="656"/>
      <c r="T45" s="656"/>
      <c r="U45" s="657"/>
      <c r="V45" s="554"/>
      <c r="W45" s="658"/>
      <c r="X45" s="655"/>
      <c r="Y45" s="622"/>
      <c r="Z45" s="655"/>
      <c r="AA45" s="659"/>
      <c r="AB45" s="659"/>
      <c r="AC45" s="659"/>
      <c r="AD45" s="659"/>
      <c r="AE45" s="660"/>
      <c r="AF45" s="660"/>
      <c r="AG45" s="660"/>
      <c r="AH45" s="659"/>
      <c r="AI45" s="659"/>
      <c r="AJ45" s="659"/>
      <c r="AK45" s="659"/>
      <c r="AL45" s="659"/>
      <c r="AM45" s="659"/>
      <c r="AN45" s="659"/>
      <c r="AO45" s="659"/>
      <c r="AP45" s="92"/>
      <c r="AQ45" s="659"/>
      <c r="AR45" s="659"/>
      <c r="AS45" s="662"/>
      <c r="AT45" s="663">
        <v>3500</v>
      </c>
      <c r="AU45" s="659">
        <v>3500</v>
      </c>
      <c r="AV45" s="659">
        <v>3500</v>
      </c>
    </row>
    <row r="46" spans="1:52" s="264" customFormat="1" ht="15.75" customHeight="1" x14ac:dyDescent="0.2">
      <c r="A46" s="664">
        <v>322</v>
      </c>
      <c r="B46" s="371" t="s">
        <v>148</v>
      </c>
      <c r="C46" s="665">
        <f t="shared" ref="C46:M46" si="29">SUM(C33:C43)</f>
        <v>221710.00000000003</v>
      </c>
      <c r="D46" s="665">
        <f t="shared" si="29"/>
        <v>202821.40999999997</v>
      </c>
      <c r="E46" s="665">
        <f t="shared" si="29"/>
        <v>317000</v>
      </c>
      <c r="F46" s="373">
        <f t="shared" si="29"/>
        <v>298000</v>
      </c>
      <c r="G46" s="666">
        <f t="shared" si="29"/>
        <v>286000</v>
      </c>
      <c r="H46" s="373">
        <f t="shared" si="29"/>
        <v>438000</v>
      </c>
      <c r="I46" s="363">
        <f t="shared" si="29"/>
        <v>180000</v>
      </c>
      <c r="J46" s="363">
        <f t="shared" si="29"/>
        <v>134016</v>
      </c>
      <c r="K46" s="363">
        <f t="shared" si="29"/>
        <v>241200</v>
      </c>
      <c r="L46" s="363">
        <f t="shared" si="29"/>
        <v>180023.1</v>
      </c>
      <c r="M46" s="363">
        <f t="shared" si="29"/>
        <v>-61176.899999999987</v>
      </c>
      <c r="N46" s="667"/>
      <c r="O46" s="667"/>
      <c r="P46" s="667"/>
      <c r="Q46" s="373">
        <f t="shared" ref="Q46:X46" si="30">SUM(Q33:Q43)</f>
        <v>399000</v>
      </c>
      <c r="R46" s="374">
        <f t="shared" si="30"/>
        <v>445000</v>
      </c>
      <c r="S46" s="375">
        <f t="shared" si="30"/>
        <v>446000</v>
      </c>
      <c r="T46" s="376">
        <f t="shared" si="30"/>
        <v>467000</v>
      </c>
      <c r="U46" s="377">
        <f t="shared" si="30"/>
        <v>222500</v>
      </c>
      <c r="V46" s="374">
        <f t="shared" si="30"/>
        <v>216597.24</v>
      </c>
      <c r="W46" s="668">
        <f t="shared" si="30"/>
        <v>425000</v>
      </c>
      <c r="X46" s="668">
        <f t="shared" si="30"/>
        <v>306650</v>
      </c>
      <c r="Y46" s="669"/>
      <c r="Z46" s="668">
        <f t="shared" ref="Z46:AR46" si="31">SUM(Z33:Z43)</f>
        <v>397000</v>
      </c>
      <c r="AA46" s="545">
        <f t="shared" si="31"/>
        <v>421000</v>
      </c>
      <c r="AB46" s="545">
        <f t="shared" si="31"/>
        <v>0</v>
      </c>
      <c r="AC46" s="545">
        <f t="shared" si="31"/>
        <v>0</v>
      </c>
      <c r="AD46" s="545">
        <f t="shared" si="31"/>
        <v>141000</v>
      </c>
      <c r="AE46" s="670">
        <f t="shared" si="31"/>
        <v>280000</v>
      </c>
      <c r="AF46" s="670">
        <f t="shared" si="31"/>
        <v>280000</v>
      </c>
      <c r="AG46" s="670">
        <f t="shared" si="31"/>
        <v>0</v>
      </c>
      <c r="AH46" s="545">
        <f t="shared" si="31"/>
        <v>421000</v>
      </c>
      <c r="AI46" s="545">
        <f t="shared" si="31"/>
        <v>421000</v>
      </c>
      <c r="AJ46" s="545">
        <f t="shared" si="31"/>
        <v>210500</v>
      </c>
      <c r="AK46" s="545">
        <f t="shared" si="31"/>
        <v>318565.29999999993</v>
      </c>
      <c r="AL46" s="545">
        <f t="shared" si="31"/>
        <v>390432.57</v>
      </c>
      <c r="AM46" s="545">
        <f t="shared" si="31"/>
        <v>445000</v>
      </c>
      <c r="AN46" s="545">
        <f t="shared" si="31"/>
        <v>445000</v>
      </c>
      <c r="AO46" s="545">
        <f t="shared" si="31"/>
        <v>457000</v>
      </c>
      <c r="AP46" s="363">
        <f t="shared" si="31"/>
        <v>222500</v>
      </c>
      <c r="AQ46" s="545">
        <f t="shared" si="31"/>
        <v>300833.37</v>
      </c>
      <c r="AR46" s="545">
        <f t="shared" si="31"/>
        <v>454000</v>
      </c>
      <c r="AS46" s="363">
        <f t="shared" ref="AS46:AS103" si="32">SUM(AR46-AM46)</f>
        <v>9000</v>
      </c>
      <c r="AT46" s="545">
        <f>SUM(AT33:AT45)</f>
        <v>563500</v>
      </c>
      <c r="AU46" s="545">
        <f>SUM(AU33:AU45)</f>
        <v>563500</v>
      </c>
      <c r="AV46" s="545">
        <f>SUM(AV33:AV45)</f>
        <v>563500</v>
      </c>
    </row>
    <row r="47" spans="1:52" s="223" customFormat="1" ht="13.9" customHeight="1" x14ac:dyDescent="0.2">
      <c r="A47" s="671">
        <v>32311</v>
      </c>
      <c r="B47" s="672" t="s">
        <v>149</v>
      </c>
      <c r="C47" s="673">
        <v>36955.870000000003</v>
      </c>
      <c r="D47" s="673">
        <v>44510.879999999997</v>
      </c>
      <c r="E47" s="673">
        <v>65000</v>
      </c>
      <c r="F47" s="674">
        <v>65000</v>
      </c>
      <c r="G47" s="675">
        <v>100000</v>
      </c>
      <c r="H47" s="674">
        <v>110000</v>
      </c>
      <c r="I47" s="676">
        <v>50000</v>
      </c>
      <c r="J47" s="676">
        <v>37881.57</v>
      </c>
      <c r="K47" s="676">
        <v>67000</v>
      </c>
      <c r="L47" s="676">
        <v>66063.48</v>
      </c>
      <c r="M47" s="676">
        <f t="shared" ref="M47:M60" si="33">SUM(L47-K47)</f>
        <v>-936.52000000000407</v>
      </c>
      <c r="N47" s="677"/>
      <c r="O47" s="677"/>
      <c r="P47" s="677"/>
      <c r="Q47" s="674">
        <v>110000</v>
      </c>
      <c r="R47" s="678">
        <v>110000</v>
      </c>
      <c r="S47" s="679">
        <v>110000</v>
      </c>
      <c r="T47" s="679">
        <v>110000</v>
      </c>
      <c r="U47" s="680">
        <f t="shared" ref="U47:U69" si="34">+R47/2</f>
        <v>55000</v>
      </c>
      <c r="V47" s="681">
        <v>53595.77</v>
      </c>
      <c r="W47" s="681">
        <f>+R47</f>
        <v>110000</v>
      </c>
      <c r="X47" s="678">
        <v>79292</v>
      </c>
      <c r="Y47" s="678"/>
      <c r="Z47" s="678">
        <v>110000</v>
      </c>
      <c r="AA47" s="676">
        <v>110000</v>
      </c>
      <c r="AB47" s="676"/>
      <c r="AC47" s="676"/>
      <c r="AD47" s="676">
        <v>110000</v>
      </c>
      <c r="AE47" s="674"/>
      <c r="AF47" s="674"/>
      <c r="AG47" s="674"/>
      <c r="AH47" s="676">
        <v>110000</v>
      </c>
      <c r="AI47" s="676">
        <v>110000</v>
      </c>
      <c r="AJ47" s="676">
        <f t="shared" ref="AJ47:AJ77" si="35">AA47/2</f>
        <v>55000</v>
      </c>
      <c r="AK47" s="676">
        <v>98379.42</v>
      </c>
      <c r="AL47" s="676">
        <v>120000</v>
      </c>
      <c r="AM47" s="676">
        <v>120000</v>
      </c>
      <c r="AN47" s="676">
        <v>120000</v>
      </c>
      <c r="AO47" s="676">
        <v>120000</v>
      </c>
      <c r="AP47" s="676">
        <f t="shared" ref="AP47:AP77" si="36">AM47/2</f>
        <v>60000</v>
      </c>
      <c r="AQ47" s="676">
        <v>73280.2</v>
      </c>
      <c r="AR47" s="676">
        <v>90000</v>
      </c>
      <c r="AS47" s="676">
        <f t="shared" si="32"/>
        <v>-30000</v>
      </c>
      <c r="AT47" s="676">
        <v>50000</v>
      </c>
      <c r="AU47" s="676">
        <v>50000</v>
      </c>
      <c r="AV47" s="676">
        <v>50000</v>
      </c>
      <c r="AY47" s="245"/>
    </row>
    <row r="48" spans="1:52" s="223" customFormat="1" ht="13.9" customHeight="1" x14ac:dyDescent="0.2">
      <c r="A48" s="503">
        <v>32312</v>
      </c>
      <c r="B48" s="57" t="s">
        <v>150</v>
      </c>
      <c r="C48" s="504">
        <v>2553.46</v>
      </c>
      <c r="D48" s="504">
        <v>2799.64</v>
      </c>
      <c r="E48" s="504">
        <v>4000</v>
      </c>
      <c r="F48" s="505">
        <v>20000</v>
      </c>
      <c r="G48" s="506">
        <v>20000</v>
      </c>
      <c r="H48" s="505">
        <v>20000</v>
      </c>
      <c r="I48" s="507">
        <v>10000</v>
      </c>
      <c r="J48" s="507">
        <v>8273.11</v>
      </c>
      <c r="K48" s="507">
        <v>13400</v>
      </c>
      <c r="L48" s="507">
        <v>11556.14</v>
      </c>
      <c r="M48" s="507">
        <f t="shared" si="33"/>
        <v>-1843.8600000000006</v>
      </c>
      <c r="N48" s="126"/>
      <c r="O48" s="126"/>
      <c r="P48" s="126"/>
      <c r="Q48" s="505">
        <v>10000</v>
      </c>
      <c r="R48" s="496">
        <v>20000</v>
      </c>
      <c r="S48" s="497">
        <v>20000</v>
      </c>
      <c r="T48" s="497">
        <v>20000</v>
      </c>
      <c r="U48" s="125">
        <f t="shared" si="34"/>
        <v>10000</v>
      </c>
      <c r="V48" s="498">
        <v>3658.39</v>
      </c>
      <c r="W48" s="498">
        <f>+R48</f>
        <v>20000</v>
      </c>
      <c r="X48" s="496">
        <v>4121</v>
      </c>
      <c r="Y48" s="583"/>
      <c r="Z48" s="496">
        <v>10000</v>
      </c>
      <c r="AA48" s="507">
        <v>10000</v>
      </c>
      <c r="AB48" s="507"/>
      <c r="AC48" s="507"/>
      <c r="AD48" s="507">
        <v>10000</v>
      </c>
      <c r="AE48" s="505"/>
      <c r="AF48" s="505"/>
      <c r="AG48" s="505"/>
      <c r="AH48" s="507">
        <v>10000</v>
      </c>
      <c r="AI48" s="507">
        <v>10000</v>
      </c>
      <c r="AJ48" s="507">
        <f t="shared" si="35"/>
        <v>5000</v>
      </c>
      <c r="AK48" s="507">
        <v>1479.04</v>
      </c>
      <c r="AL48" s="507">
        <v>2000</v>
      </c>
      <c r="AM48" s="507">
        <v>5000</v>
      </c>
      <c r="AN48" s="507">
        <v>5000</v>
      </c>
      <c r="AO48" s="507">
        <v>5000</v>
      </c>
      <c r="AP48" s="507">
        <f t="shared" si="36"/>
        <v>2500</v>
      </c>
      <c r="AQ48" s="507">
        <v>1544.45</v>
      </c>
      <c r="AR48" s="507">
        <v>3000</v>
      </c>
      <c r="AS48" s="507">
        <f t="shared" si="32"/>
        <v>-2000</v>
      </c>
      <c r="AT48" s="146">
        <v>12000</v>
      </c>
      <c r="AU48" s="146">
        <v>12000</v>
      </c>
      <c r="AV48" s="146">
        <v>12000</v>
      </c>
    </row>
    <row r="49" spans="1:51" s="223" customFormat="1" ht="13.9" customHeight="1" x14ac:dyDescent="0.2">
      <c r="A49" s="557">
        <v>32313</v>
      </c>
      <c r="B49" s="65" t="s">
        <v>278</v>
      </c>
      <c r="C49" s="558">
        <v>16037.95</v>
      </c>
      <c r="D49" s="558">
        <v>20207.2</v>
      </c>
      <c r="E49" s="558">
        <v>30000</v>
      </c>
      <c r="F49" s="566">
        <v>25000</v>
      </c>
      <c r="G49" s="625">
        <v>30000</v>
      </c>
      <c r="H49" s="566">
        <v>35000</v>
      </c>
      <c r="I49" s="146">
        <v>12500</v>
      </c>
      <c r="J49" s="146">
        <v>10609.65</v>
      </c>
      <c r="K49" s="146">
        <v>16750</v>
      </c>
      <c r="L49" s="146">
        <v>20853.25</v>
      </c>
      <c r="M49" s="146">
        <f t="shared" si="33"/>
        <v>4103.25</v>
      </c>
      <c r="N49" s="141"/>
      <c r="O49" s="141"/>
      <c r="P49" s="141"/>
      <c r="Q49" s="566">
        <v>22000</v>
      </c>
      <c r="R49" s="565">
        <v>25000</v>
      </c>
      <c r="S49" s="627">
        <v>25000</v>
      </c>
      <c r="T49" s="627">
        <v>25000</v>
      </c>
      <c r="U49" s="140">
        <f t="shared" si="34"/>
        <v>12500</v>
      </c>
      <c r="V49" s="564">
        <v>15857.5</v>
      </c>
      <c r="W49" s="564">
        <v>20000</v>
      </c>
      <c r="X49" s="565">
        <v>26067</v>
      </c>
      <c r="Y49" s="565"/>
      <c r="Z49" s="565">
        <v>30000</v>
      </c>
      <c r="AA49" s="146">
        <v>30000</v>
      </c>
      <c r="AB49" s="146"/>
      <c r="AC49" s="146"/>
      <c r="AD49" s="146">
        <v>30000</v>
      </c>
      <c r="AE49" s="566"/>
      <c r="AF49" s="566"/>
      <c r="AG49" s="566"/>
      <c r="AH49" s="146">
        <v>30000</v>
      </c>
      <c r="AI49" s="146">
        <v>30000</v>
      </c>
      <c r="AJ49" s="146">
        <f t="shared" si="35"/>
        <v>15000</v>
      </c>
      <c r="AK49" s="146">
        <v>31761.61</v>
      </c>
      <c r="AL49" s="146">
        <v>35000</v>
      </c>
      <c r="AM49" s="146">
        <v>40000</v>
      </c>
      <c r="AN49" s="146">
        <v>40000</v>
      </c>
      <c r="AO49" s="146">
        <v>40000</v>
      </c>
      <c r="AP49" s="146">
        <f t="shared" si="36"/>
        <v>20000</v>
      </c>
      <c r="AQ49" s="146">
        <v>25191.89</v>
      </c>
      <c r="AR49" s="146">
        <v>35000</v>
      </c>
      <c r="AS49" s="146">
        <f t="shared" si="32"/>
        <v>-5000</v>
      </c>
      <c r="AT49" s="146">
        <v>25000</v>
      </c>
      <c r="AU49" s="146">
        <v>25000</v>
      </c>
      <c r="AV49" s="146">
        <v>25000</v>
      </c>
    </row>
    <row r="50" spans="1:51" s="2" customFormat="1" ht="13.9" customHeight="1" x14ac:dyDescent="0.2">
      <c r="A50" s="557">
        <v>32321</v>
      </c>
      <c r="B50" s="65" t="s">
        <v>151</v>
      </c>
      <c r="C50" s="558">
        <v>9846.84</v>
      </c>
      <c r="D50" s="682">
        <v>14239.83</v>
      </c>
      <c r="E50" s="558">
        <v>10000</v>
      </c>
      <c r="F50" s="566">
        <v>30000</v>
      </c>
      <c r="G50" s="625">
        <v>8000</v>
      </c>
      <c r="H50" s="566">
        <v>60000</v>
      </c>
      <c r="I50" s="146">
        <v>17036.5</v>
      </c>
      <c r="J50" s="146">
        <v>23963.84</v>
      </c>
      <c r="K50" s="146">
        <v>22828.91</v>
      </c>
      <c r="L50" s="146">
        <v>47121.26</v>
      </c>
      <c r="M50" s="146">
        <f t="shared" si="33"/>
        <v>24292.350000000002</v>
      </c>
      <c r="N50" s="628"/>
      <c r="O50" s="628"/>
      <c r="P50" s="628"/>
      <c r="Q50" s="566">
        <v>40000</v>
      </c>
      <c r="R50" s="565">
        <v>40000</v>
      </c>
      <c r="S50" s="627">
        <v>40000</v>
      </c>
      <c r="T50" s="627">
        <v>40000</v>
      </c>
      <c r="U50" s="140">
        <f t="shared" si="34"/>
        <v>20000</v>
      </c>
      <c r="V50" s="564">
        <v>11770.1</v>
      </c>
      <c r="W50" s="564">
        <v>20000</v>
      </c>
      <c r="X50" s="565">
        <v>14573</v>
      </c>
      <c r="Y50" s="565"/>
      <c r="Z50" s="565">
        <v>20000</v>
      </c>
      <c r="AA50" s="146">
        <v>20000</v>
      </c>
      <c r="AB50" s="146"/>
      <c r="AC50" s="146"/>
      <c r="AD50" s="146">
        <v>20000</v>
      </c>
      <c r="AE50" s="566"/>
      <c r="AF50" s="566"/>
      <c r="AG50" s="566"/>
      <c r="AH50" s="146">
        <v>20000</v>
      </c>
      <c r="AI50" s="146">
        <v>20000</v>
      </c>
      <c r="AJ50" s="146">
        <f t="shared" si="35"/>
        <v>10000</v>
      </c>
      <c r="AK50" s="146">
        <v>13479.2</v>
      </c>
      <c r="AL50" s="146">
        <v>15000</v>
      </c>
      <c r="AM50" s="146">
        <v>20000</v>
      </c>
      <c r="AN50" s="146">
        <v>20000</v>
      </c>
      <c r="AO50" s="146">
        <v>20000</v>
      </c>
      <c r="AP50" s="146">
        <f t="shared" si="36"/>
        <v>10000</v>
      </c>
      <c r="AQ50" s="146">
        <v>23184.7</v>
      </c>
      <c r="AR50" s="146">
        <v>30000</v>
      </c>
      <c r="AS50" s="146">
        <f t="shared" si="32"/>
        <v>10000</v>
      </c>
      <c r="AT50" s="146">
        <v>15000</v>
      </c>
      <c r="AU50" s="146">
        <v>15000</v>
      </c>
      <c r="AV50" s="146">
        <v>15000</v>
      </c>
    </row>
    <row r="51" spans="1:51" s="223" customFormat="1" ht="13.9" customHeight="1" x14ac:dyDescent="0.2">
      <c r="A51" s="557">
        <v>32322</v>
      </c>
      <c r="B51" s="65" t="s">
        <v>152</v>
      </c>
      <c r="C51" s="558">
        <v>7355.7</v>
      </c>
      <c r="D51" s="558">
        <v>8046.2</v>
      </c>
      <c r="E51" s="558">
        <v>10000</v>
      </c>
      <c r="F51" s="566">
        <v>10000</v>
      </c>
      <c r="G51" s="625">
        <v>20000</v>
      </c>
      <c r="H51" s="566">
        <v>10000</v>
      </c>
      <c r="I51" s="146">
        <v>7500</v>
      </c>
      <c r="J51" s="146">
        <v>1731.18</v>
      </c>
      <c r="K51" s="146">
        <v>10050</v>
      </c>
      <c r="L51" s="146">
        <v>3103.9</v>
      </c>
      <c r="M51" s="146">
        <f t="shared" si="33"/>
        <v>-6946.1</v>
      </c>
      <c r="N51" s="141"/>
      <c r="O51" s="141"/>
      <c r="P51" s="141"/>
      <c r="Q51" s="566">
        <v>10000</v>
      </c>
      <c r="R51" s="565">
        <v>10000</v>
      </c>
      <c r="S51" s="627">
        <v>10000</v>
      </c>
      <c r="T51" s="627">
        <v>10000</v>
      </c>
      <c r="U51" s="140">
        <f t="shared" si="34"/>
        <v>5000</v>
      </c>
      <c r="V51" s="564">
        <v>3722.09</v>
      </c>
      <c r="W51" s="564">
        <v>6000</v>
      </c>
      <c r="X51" s="565">
        <v>10266</v>
      </c>
      <c r="Y51" s="565"/>
      <c r="Z51" s="565">
        <v>15000</v>
      </c>
      <c r="AA51" s="146">
        <v>15000</v>
      </c>
      <c r="AB51" s="146"/>
      <c r="AC51" s="146"/>
      <c r="AD51" s="146">
        <v>15000</v>
      </c>
      <c r="AE51" s="566"/>
      <c r="AF51" s="566"/>
      <c r="AG51" s="566"/>
      <c r="AH51" s="146">
        <v>15000</v>
      </c>
      <c r="AI51" s="146">
        <v>15000</v>
      </c>
      <c r="AJ51" s="146">
        <f t="shared" si="35"/>
        <v>7500</v>
      </c>
      <c r="AK51" s="146">
        <v>20171.3</v>
      </c>
      <c r="AL51" s="146">
        <v>25000</v>
      </c>
      <c r="AM51" s="146">
        <v>25000</v>
      </c>
      <c r="AN51" s="146">
        <v>25000</v>
      </c>
      <c r="AO51" s="146">
        <v>25000</v>
      </c>
      <c r="AP51" s="146">
        <f t="shared" si="36"/>
        <v>12500</v>
      </c>
      <c r="AQ51" s="146">
        <v>13825.09</v>
      </c>
      <c r="AR51" s="146">
        <v>25000</v>
      </c>
      <c r="AS51" s="146">
        <f t="shared" si="32"/>
        <v>0</v>
      </c>
      <c r="AT51" s="146">
        <v>6000</v>
      </c>
      <c r="AU51" s="146">
        <v>6000</v>
      </c>
      <c r="AV51" s="146">
        <v>6000</v>
      </c>
    </row>
    <row r="52" spans="1:51" s="223" customFormat="1" ht="13.9" customHeight="1" x14ac:dyDescent="0.2">
      <c r="A52" s="557">
        <v>32323</v>
      </c>
      <c r="B52" s="65" t="s">
        <v>266</v>
      </c>
      <c r="C52" s="558">
        <v>882</v>
      </c>
      <c r="D52" s="558">
        <v>1700.54</v>
      </c>
      <c r="E52" s="558">
        <v>10000</v>
      </c>
      <c r="F52" s="566">
        <v>5000</v>
      </c>
      <c r="G52" s="625">
        <v>10000</v>
      </c>
      <c r="H52" s="566">
        <v>5000</v>
      </c>
      <c r="I52" s="146">
        <v>5000</v>
      </c>
      <c r="J52" s="146">
        <v>811</v>
      </c>
      <c r="K52" s="146">
        <v>6700</v>
      </c>
      <c r="L52" s="146">
        <v>2763</v>
      </c>
      <c r="M52" s="146">
        <f t="shared" si="33"/>
        <v>-3937</v>
      </c>
      <c r="N52" s="141"/>
      <c r="O52" s="141"/>
      <c r="P52" s="141"/>
      <c r="Q52" s="566">
        <v>1450</v>
      </c>
      <c r="R52" s="565">
        <v>5000</v>
      </c>
      <c r="S52" s="627">
        <v>5000</v>
      </c>
      <c r="T52" s="627">
        <v>5000</v>
      </c>
      <c r="U52" s="140">
        <f t="shared" si="34"/>
        <v>2500</v>
      </c>
      <c r="V52" s="564">
        <v>0</v>
      </c>
      <c r="W52" s="564">
        <v>0</v>
      </c>
      <c r="X52" s="565">
        <v>0</v>
      </c>
      <c r="Y52" s="565"/>
      <c r="Z52" s="565">
        <v>0</v>
      </c>
      <c r="AA52" s="146">
        <v>5000</v>
      </c>
      <c r="AB52" s="146"/>
      <c r="AC52" s="146"/>
      <c r="AD52" s="146">
        <v>5000</v>
      </c>
      <c r="AE52" s="566"/>
      <c r="AF52" s="566"/>
      <c r="AG52" s="566"/>
      <c r="AH52" s="146">
        <v>5000</v>
      </c>
      <c r="AI52" s="146">
        <v>5000</v>
      </c>
      <c r="AJ52" s="146">
        <f t="shared" si="35"/>
        <v>2500</v>
      </c>
      <c r="AK52" s="146">
        <v>0</v>
      </c>
      <c r="AL52" s="146">
        <v>0</v>
      </c>
      <c r="AM52" s="146">
        <v>5000</v>
      </c>
      <c r="AN52" s="146">
        <v>5000</v>
      </c>
      <c r="AO52" s="146">
        <v>5000</v>
      </c>
      <c r="AP52" s="146">
        <f t="shared" si="36"/>
        <v>2500</v>
      </c>
      <c r="AQ52" s="146">
        <v>8419.76</v>
      </c>
      <c r="AR52" s="146">
        <v>10000</v>
      </c>
      <c r="AS52" s="146">
        <f t="shared" si="32"/>
        <v>5000</v>
      </c>
      <c r="AT52" s="146">
        <v>20000</v>
      </c>
      <c r="AU52" s="146">
        <v>20000</v>
      </c>
      <c r="AV52" s="146">
        <v>20000</v>
      </c>
    </row>
    <row r="53" spans="1:51" s="223" customFormat="1" ht="13.9" customHeight="1" x14ac:dyDescent="0.2">
      <c r="A53" s="557">
        <v>32329</v>
      </c>
      <c r="B53" s="65" t="s">
        <v>153</v>
      </c>
      <c r="C53" s="558">
        <v>592105.05000000005</v>
      </c>
      <c r="D53" s="558">
        <v>364366.52</v>
      </c>
      <c r="E53" s="558">
        <v>300000</v>
      </c>
      <c r="F53" s="566">
        <v>150000</v>
      </c>
      <c r="G53" s="625">
        <v>600000</v>
      </c>
      <c r="H53" s="566">
        <v>600000</v>
      </c>
      <c r="I53" s="146">
        <v>150000</v>
      </c>
      <c r="J53" s="146">
        <v>218985.93</v>
      </c>
      <c r="K53" s="146">
        <v>201000</v>
      </c>
      <c r="L53" s="146">
        <v>428117.81</v>
      </c>
      <c r="M53" s="146">
        <f t="shared" si="33"/>
        <v>227117.81</v>
      </c>
      <c r="N53" s="141"/>
      <c r="O53" s="141"/>
      <c r="P53" s="141"/>
      <c r="Q53" s="566">
        <v>900000</v>
      </c>
      <c r="R53" s="565">
        <v>600000</v>
      </c>
      <c r="S53" s="627">
        <f>+R53</f>
        <v>600000</v>
      </c>
      <c r="T53" s="627">
        <f>+S53</f>
        <v>600000</v>
      </c>
      <c r="U53" s="140">
        <f t="shared" si="34"/>
        <v>300000</v>
      </c>
      <c r="V53" s="564">
        <v>998259.61</v>
      </c>
      <c r="W53" s="564">
        <v>1200000</v>
      </c>
      <c r="X53" s="565">
        <v>1415599</v>
      </c>
      <c r="Y53" s="565"/>
      <c r="Z53" s="683" t="s">
        <v>46</v>
      </c>
      <c r="AA53" s="146">
        <v>600000</v>
      </c>
      <c r="AB53" s="684"/>
      <c r="AC53" s="684"/>
      <c r="AD53" s="141">
        <v>0</v>
      </c>
      <c r="AE53" s="566">
        <v>600000</v>
      </c>
      <c r="AF53" s="566">
        <v>600000</v>
      </c>
      <c r="AG53" s="566"/>
      <c r="AH53" s="146">
        <v>625000</v>
      </c>
      <c r="AI53" s="146">
        <v>585000</v>
      </c>
      <c r="AJ53" s="146">
        <f t="shared" si="35"/>
        <v>300000</v>
      </c>
      <c r="AK53" s="146">
        <v>869089</v>
      </c>
      <c r="AL53" s="146">
        <v>900000</v>
      </c>
      <c r="AM53" s="146">
        <v>100000</v>
      </c>
      <c r="AN53" s="146">
        <v>100000</v>
      </c>
      <c r="AO53" s="146">
        <v>100000</v>
      </c>
      <c r="AP53" s="146">
        <f t="shared" si="36"/>
        <v>50000</v>
      </c>
      <c r="AQ53" s="146">
        <v>1063518.78</v>
      </c>
      <c r="AR53" s="146">
        <v>1400000</v>
      </c>
      <c r="AS53" s="146">
        <f t="shared" si="32"/>
        <v>1300000</v>
      </c>
      <c r="AT53" s="146">
        <v>1126000</v>
      </c>
      <c r="AU53" s="146">
        <v>1126000</v>
      </c>
      <c r="AV53" s="146">
        <v>1126000</v>
      </c>
    </row>
    <row r="54" spans="1:51" s="223" customFormat="1" ht="13.9" customHeight="1" x14ac:dyDescent="0.2">
      <c r="A54" s="557">
        <v>32331</v>
      </c>
      <c r="B54" s="65" t="s">
        <v>279</v>
      </c>
      <c r="C54" s="558"/>
      <c r="D54" s="558"/>
      <c r="E54" s="558"/>
      <c r="F54" s="566"/>
      <c r="G54" s="625"/>
      <c r="H54" s="566"/>
      <c r="I54" s="146"/>
      <c r="J54" s="146"/>
      <c r="K54" s="146"/>
      <c r="L54" s="146"/>
      <c r="M54" s="146"/>
      <c r="N54" s="141"/>
      <c r="O54" s="141"/>
      <c r="P54" s="141"/>
      <c r="Q54" s="566"/>
      <c r="R54" s="565"/>
      <c r="S54" s="627"/>
      <c r="T54" s="627"/>
      <c r="U54" s="140"/>
      <c r="V54" s="564"/>
      <c r="W54" s="564"/>
      <c r="X54" s="565"/>
      <c r="Y54" s="565"/>
      <c r="Z54" s="683"/>
      <c r="AA54" s="146"/>
      <c r="AB54" s="684"/>
      <c r="AC54" s="684"/>
      <c r="AD54" s="141"/>
      <c r="AE54" s="566"/>
      <c r="AF54" s="566"/>
      <c r="AG54" s="566"/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>
        <v>75000</v>
      </c>
      <c r="AU54" s="146">
        <v>75000</v>
      </c>
      <c r="AV54" s="146">
        <v>75000</v>
      </c>
    </row>
    <row r="55" spans="1:51" s="223" customFormat="1" ht="13.9" customHeight="1" x14ac:dyDescent="0.2">
      <c r="A55" s="557">
        <v>32332</v>
      </c>
      <c r="B55" s="65" t="s">
        <v>154</v>
      </c>
      <c r="C55" s="558">
        <v>0</v>
      </c>
      <c r="D55" s="558">
        <v>0</v>
      </c>
      <c r="E55" s="558">
        <v>0</v>
      </c>
      <c r="F55" s="566">
        <v>50000</v>
      </c>
      <c r="G55" s="625">
        <v>75000</v>
      </c>
      <c r="H55" s="566">
        <v>100000</v>
      </c>
      <c r="I55" s="146">
        <v>37500</v>
      </c>
      <c r="J55" s="146">
        <v>39412.660000000003</v>
      </c>
      <c r="K55" s="146">
        <v>50250</v>
      </c>
      <c r="L55" s="146">
        <v>55285.73</v>
      </c>
      <c r="M55" s="146">
        <f t="shared" si="33"/>
        <v>5035.7300000000032</v>
      </c>
      <c r="N55" s="141"/>
      <c r="O55" s="141"/>
      <c r="P55" s="141"/>
      <c r="Q55" s="566">
        <v>100000</v>
      </c>
      <c r="R55" s="565">
        <v>100000</v>
      </c>
      <c r="S55" s="627">
        <v>100000</v>
      </c>
      <c r="T55" s="627">
        <v>100000</v>
      </c>
      <c r="U55" s="140">
        <f t="shared" si="34"/>
        <v>50000</v>
      </c>
      <c r="V55" s="564">
        <v>47899.18</v>
      </c>
      <c r="W55" s="564">
        <v>80000</v>
      </c>
      <c r="X55" s="565">
        <v>47899</v>
      </c>
      <c r="Y55" s="565"/>
      <c r="Z55" s="565">
        <v>74000</v>
      </c>
      <c r="AA55" s="146">
        <v>50000</v>
      </c>
      <c r="AB55" s="146"/>
      <c r="AC55" s="146"/>
      <c r="AD55" s="146">
        <v>50000</v>
      </c>
      <c r="AE55" s="566"/>
      <c r="AF55" s="566"/>
      <c r="AG55" s="566"/>
      <c r="AH55" s="146">
        <v>50000</v>
      </c>
      <c r="AI55" s="146">
        <v>50000</v>
      </c>
      <c r="AJ55" s="146">
        <f t="shared" si="35"/>
        <v>25000</v>
      </c>
      <c r="AK55" s="146">
        <v>33753.39</v>
      </c>
      <c r="AL55" s="146">
        <v>50000</v>
      </c>
      <c r="AM55" s="146">
        <v>50000</v>
      </c>
      <c r="AN55" s="146">
        <v>50000</v>
      </c>
      <c r="AO55" s="146">
        <v>50000</v>
      </c>
      <c r="AP55" s="146">
        <f t="shared" si="36"/>
        <v>25000</v>
      </c>
      <c r="AQ55" s="146">
        <v>34487.480000000003</v>
      </c>
      <c r="AR55" s="146">
        <v>50000</v>
      </c>
      <c r="AS55" s="146">
        <f t="shared" si="32"/>
        <v>0</v>
      </c>
      <c r="AT55" s="146">
        <v>25000</v>
      </c>
      <c r="AU55" s="146">
        <v>25000</v>
      </c>
      <c r="AV55" s="146">
        <v>25000</v>
      </c>
    </row>
    <row r="56" spans="1:51" s="223" customFormat="1" ht="13.9" customHeight="1" x14ac:dyDescent="0.2">
      <c r="A56" s="557">
        <v>32334</v>
      </c>
      <c r="B56" s="65" t="s">
        <v>280</v>
      </c>
      <c r="C56" s="558">
        <v>1850</v>
      </c>
      <c r="D56" s="558">
        <v>3844.88</v>
      </c>
      <c r="E56" s="558">
        <v>10000</v>
      </c>
      <c r="F56" s="566">
        <v>10000</v>
      </c>
      <c r="G56" s="625">
        <v>3000</v>
      </c>
      <c r="H56" s="566">
        <v>10000</v>
      </c>
      <c r="I56" s="146">
        <v>5000</v>
      </c>
      <c r="J56" s="146">
        <v>788.04</v>
      </c>
      <c r="K56" s="146">
        <v>6700</v>
      </c>
      <c r="L56" s="146">
        <v>788.04</v>
      </c>
      <c r="M56" s="146">
        <f t="shared" si="33"/>
        <v>-5911.96</v>
      </c>
      <c r="N56" s="141"/>
      <c r="O56" s="141"/>
      <c r="P56" s="141"/>
      <c r="Q56" s="566">
        <v>1000</v>
      </c>
      <c r="R56" s="565">
        <v>5000</v>
      </c>
      <c r="S56" s="627">
        <v>5000</v>
      </c>
      <c r="T56" s="627">
        <v>5000</v>
      </c>
      <c r="U56" s="140">
        <f t="shared" si="34"/>
        <v>2500</v>
      </c>
      <c r="V56" s="564">
        <v>0</v>
      </c>
      <c r="W56" s="564">
        <f>+R56</f>
        <v>5000</v>
      </c>
      <c r="X56" s="565">
        <v>0</v>
      </c>
      <c r="Y56" s="565"/>
      <c r="Z56" s="565">
        <v>5000</v>
      </c>
      <c r="AA56" s="146">
        <v>5000</v>
      </c>
      <c r="AB56" s="146"/>
      <c r="AC56" s="146"/>
      <c r="AD56" s="146">
        <v>5000</v>
      </c>
      <c r="AE56" s="566"/>
      <c r="AF56" s="566"/>
      <c r="AG56" s="566"/>
      <c r="AH56" s="146">
        <v>5000</v>
      </c>
      <c r="AI56" s="146">
        <v>5000</v>
      </c>
      <c r="AJ56" s="146">
        <f t="shared" si="35"/>
        <v>2500</v>
      </c>
      <c r="AK56" s="146">
        <v>2602.1799999999998</v>
      </c>
      <c r="AL56" s="146">
        <v>5000</v>
      </c>
      <c r="AM56" s="146">
        <v>5000</v>
      </c>
      <c r="AN56" s="146">
        <v>5000</v>
      </c>
      <c r="AO56" s="146">
        <v>5000</v>
      </c>
      <c r="AP56" s="146">
        <f t="shared" si="36"/>
        <v>2500</v>
      </c>
      <c r="AQ56" s="146">
        <v>0</v>
      </c>
      <c r="AR56" s="146">
        <v>5000</v>
      </c>
      <c r="AS56" s="146">
        <f t="shared" si="32"/>
        <v>0</v>
      </c>
      <c r="AT56" s="146">
        <v>5000</v>
      </c>
      <c r="AU56" s="146">
        <v>5000</v>
      </c>
      <c r="AV56" s="146">
        <v>5000</v>
      </c>
    </row>
    <row r="57" spans="1:51" s="223" customFormat="1" ht="13.9" customHeight="1" x14ac:dyDescent="0.2">
      <c r="A57" s="557">
        <v>32339</v>
      </c>
      <c r="B57" s="65" t="s">
        <v>155</v>
      </c>
      <c r="C57" s="558">
        <v>70690.13</v>
      </c>
      <c r="D57" s="558">
        <v>33068.47</v>
      </c>
      <c r="E57" s="558">
        <v>50000</v>
      </c>
      <c r="F57" s="566">
        <v>50000</v>
      </c>
      <c r="G57" s="625">
        <v>50000</v>
      </c>
      <c r="H57" s="566">
        <v>100000</v>
      </c>
      <c r="I57" s="146">
        <v>25000</v>
      </c>
      <c r="J57" s="146">
        <v>105030.47</v>
      </c>
      <c r="K57" s="146">
        <v>33500</v>
      </c>
      <c r="L57" s="146">
        <v>122894.97</v>
      </c>
      <c r="M57" s="146">
        <f t="shared" si="33"/>
        <v>89394.97</v>
      </c>
      <c r="N57" s="141"/>
      <c r="O57" s="141"/>
      <c r="P57" s="141"/>
      <c r="Q57" s="566">
        <v>100000</v>
      </c>
      <c r="R57" s="565">
        <v>100000</v>
      </c>
      <c r="S57" s="627">
        <v>100000</v>
      </c>
      <c r="T57" s="627">
        <v>100000</v>
      </c>
      <c r="U57" s="140">
        <f t="shared" si="34"/>
        <v>50000</v>
      </c>
      <c r="V57" s="564">
        <v>133712.38</v>
      </c>
      <c r="W57" s="564">
        <v>150000</v>
      </c>
      <c r="X57" s="565">
        <v>161843</v>
      </c>
      <c r="Y57" s="565"/>
      <c r="Z57" s="565">
        <v>180000</v>
      </c>
      <c r="AA57" s="146">
        <v>50000</v>
      </c>
      <c r="AB57" s="684"/>
      <c r="AC57" s="684"/>
      <c r="AD57" s="141">
        <v>0</v>
      </c>
      <c r="AE57" s="566">
        <v>50000</v>
      </c>
      <c r="AF57" s="566">
        <v>50000</v>
      </c>
      <c r="AG57" s="566"/>
      <c r="AH57" s="146">
        <v>50000</v>
      </c>
      <c r="AI57" s="146">
        <v>50000</v>
      </c>
      <c r="AJ57" s="146">
        <f t="shared" si="35"/>
        <v>25000</v>
      </c>
      <c r="AK57" s="146">
        <v>102240.15</v>
      </c>
      <c r="AL57" s="146">
        <v>115000</v>
      </c>
      <c r="AM57" s="146">
        <v>115000</v>
      </c>
      <c r="AN57" s="146">
        <v>115000</v>
      </c>
      <c r="AO57" s="146">
        <v>115000</v>
      </c>
      <c r="AP57" s="146">
        <f t="shared" si="36"/>
        <v>57500</v>
      </c>
      <c r="AQ57" s="146">
        <v>85969.8</v>
      </c>
      <c r="AR57" s="146">
        <v>115000</v>
      </c>
      <c r="AS57" s="146">
        <f t="shared" si="32"/>
        <v>0</v>
      </c>
      <c r="AT57" s="146">
        <v>50000</v>
      </c>
      <c r="AU57" s="146">
        <v>50000</v>
      </c>
      <c r="AV57" s="146">
        <v>50000</v>
      </c>
      <c r="AY57" s="263"/>
    </row>
    <row r="58" spans="1:51" s="223" customFormat="1" ht="13.9" customHeight="1" x14ac:dyDescent="0.2">
      <c r="A58" s="557">
        <v>32341</v>
      </c>
      <c r="B58" s="65" t="s">
        <v>156</v>
      </c>
      <c r="C58" s="558">
        <v>2756.33</v>
      </c>
      <c r="D58" s="558">
        <v>2072.09</v>
      </c>
      <c r="E58" s="558">
        <v>5000</v>
      </c>
      <c r="F58" s="566">
        <v>7000</v>
      </c>
      <c r="G58" s="625">
        <v>7000</v>
      </c>
      <c r="H58" s="566">
        <v>10000</v>
      </c>
      <c r="I58" s="146">
        <v>3500</v>
      </c>
      <c r="J58" s="146">
        <v>1375.09</v>
      </c>
      <c r="K58" s="146">
        <v>4690</v>
      </c>
      <c r="L58" s="146">
        <v>2524.96</v>
      </c>
      <c r="M58" s="146">
        <f t="shared" si="33"/>
        <v>-2165.04</v>
      </c>
      <c r="N58" s="141"/>
      <c r="O58" s="141"/>
      <c r="P58" s="141"/>
      <c r="Q58" s="566">
        <v>14000</v>
      </c>
      <c r="R58" s="565">
        <v>14000</v>
      </c>
      <c r="S58" s="627">
        <v>14000</v>
      </c>
      <c r="T58" s="627">
        <v>14000</v>
      </c>
      <c r="U58" s="140">
        <f t="shared" si="34"/>
        <v>7000</v>
      </c>
      <c r="V58" s="564">
        <v>8731.23</v>
      </c>
      <c r="W58" s="564">
        <v>17000</v>
      </c>
      <c r="X58" s="565">
        <v>14614</v>
      </c>
      <c r="Y58" s="565"/>
      <c r="Z58" s="565">
        <v>18000</v>
      </c>
      <c r="AA58" s="146">
        <v>18000</v>
      </c>
      <c r="AB58" s="146"/>
      <c r="AC58" s="146"/>
      <c r="AD58" s="146">
        <v>18000</v>
      </c>
      <c r="AE58" s="566"/>
      <c r="AF58" s="566"/>
      <c r="AG58" s="566"/>
      <c r="AH58" s="146">
        <v>18000</v>
      </c>
      <c r="AI58" s="146">
        <v>18000</v>
      </c>
      <c r="AJ58" s="146">
        <f t="shared" si="35"/>
        <v>9000</v>
      </c>
      <c r="AK58" s="146">
        <v>10008.4</v>
      </c>
      <c r="AL58" s="146">
        <v>13000</v>
      </c>
      <c r="AM58" s="146">
        <v>15000</v>
      </c>
      <c r="AN58" s="146">
        <v>15000</v>
      </c>
      <c r="AO58" s="146">
        <v>15000</v>
      </c>
      <c r="AP58" s="146">
        <f t="shared" si="36"/>
        <v>7500</v>
      </c>
      <c r="AQ58" s="146">
        <v>6535.14</v>
      </c>
      <c r="AR58" s="146">
        <v>15000</v>
      </c>
      <c r="AS58" s="146">
        <f t="shared" si="32"/>
        <v>0</v>
      </c>
      <c r="AT58" s="146">
        <v>10000</v>
      </c>
      <c r="AU58" s="146">
        <v>10000</v>
      </c>
      <c r="AV58" s="146">
        <v>10000</v>
      </c>
    </row>
    <row r="59" spans="1:51" s="223" customFormat="1" ht="13.9" customHeight="1" x14ac:dyDescent="0.2">
      <c r="A59" s="557">
        <v>32342</v>
      </c>
      <c r="B59" s="65" t="s">
        <v>281</v>
      </c>
      <c r="C59" s="558">
        <v>38723.279999999999</v>
      </c>
      <c r="D59" s="558">
        <v>36944.61</v>
      </c>
      <c r="E59" s="558">
        <v>300000</v>
      </c>
      <c r="F59" s="566">
        <v>500000</v>
      </c>
      <c r="G59" s="625">
        <v>70000</v>
      </c>
      <c r="H59" s="566">
        <v>100000</v>
      </c>
      <c r="I59" s="146">
        <v>35000</v>
      </c>
      <c r="J59" s="146">
        <v>45949.62</v>
      </c>
      <c r="K59" s="146">
        <v>46900</v>
      </c>
      <c r="L59" s="146">
        <v>80687.48</v>
      </c>
      <c r="M59" s="146">
        <f t="shared" si="33"/>
        <v>33787.479999999996</v>
      </c>
      <c r="N59" s="141"/>
      <c r="O59" s="141"/>
      <c r="P59" s="141"/>
      <c r="Q59" s="566">
        <v>350000</v>
      </c>
      <c r="R59" s="565">
        <v>350000</v>
      </c>
      <c r="S59" s="627">
        <v>350000</v>
      </c>
      <c r="T59" s="627">
        <v>350000</v>
      </c>
      <c r="U59" s="140">
        <f t="shared" si="34"/>
        <v>175000</v>
      </c>
      <c r="V59" s="564">
        <v>183384.12</v>
      </c>
      <c r="W59" s="564">
        <v>365000</v>
      </c>
      <c r="X59" s="565">
        <v>315253</v>
      </c>
      <c r="Y59" s="565"/>
      <c r="Z59" s="565">
        <v>450000</v>
      </c>
      <c r="AA59" s="146">
        <v>100000</v>
      </c>
      <c r="AB59" s="146"/>
      <c r="AC59" s="146"/>
      <c r="AD59" s="146">
        <v>100000</v>
      </c>
      <c r="AE59" s="566"/>
      <c r="AF59" s="566"/>
      <c r="AG59" s="566"/>
      <c r="AH59" s="146">
        <v>100000</v>
      </c>
      <c r="AI59" s="146">
        <v>100000</v>
      </c>
      <c r="AJ59" s="146">
        <f t="shared" si="35"/>
        <v>50000</v>
      </c>
      <c r="AK59" s="146">
        <v>169066.83</v>
      </c>
      <c r="AL59" s="146">
        <v>400000</v>
      </c>
      <c r="AM59" s="146">
        <v>150000</v>
      </c>
      <c r="AN59" s="146">
        <v>150000</v>
      </c>
      <c r="AO59" s="146">
        <v>150000</v>
      </c>
      <c r="AP59" s="146">
        <f t="shared" si="36"/>
        <v>75000</v>
      </c>
      <c r="AQ59" s="146">
        <v>115957.01</v>
      </c>
      <c r="AR59" s="146">
        <v>150000</v>
      </c>
      <c r="AS59" s="146">
        <f t="shared" si="32"/>
        <v>0</v>
      </c>
      <c r="AT59" s="146">
        <v>110000</v>
      </c>
      <c r="AU59" s="146">
        <v>110000</v>
      </c>
      <c r="AV59" s="146">
        <v>110000</v>
      </c>
    </row>
    <row r="60" spans="1:51" s="223" customFormat="1" ht="13.15" customHeight="1" x14ac:dyDescent="0.2">
      <c r="A60" s="557">
        <v>32343</v>
      </c>
      <c r="B60" s="65" t="s">
        <v>157</v>
      </c>
      <c r="C60" s="558">
        <v>48466.45</v>
      </c>
      <c r="D60" s="558">
        <v>48591.14</v>
      </c>
      <c r="E60" s="558">
        <v>95000</v>
      </c>
      <c r="F60" s="566">
        <v>95000</v>
      </c>
      <c r="G60" s="625">
        <v>5000</v>
      </c>
      <c r="H60" s="566">
        <v>60000</v>
      </c>
      <c r="I60" s="146">
        <v>47500</v>
      </c>
      <c r="J60" s="146">
        <v>59109</v>
      </c>
      <c r="K60" s="146">
        <v>63650</v>
      </c>
      <c r="L60" s="146">
        <v>59109</v>
      </c>
      <c r="M60" s="146">
        <f t="shared" si="33"/>
        <v>-4541</v>
      </c>
      <c r="N60" s="141"/>
      <c r="O60" s="141"/>
      <c r="P60" s="141"/>
      <c r="Q60" s="566">
        <v>70000</v>
      </c>
      <c r="R60" s="565">
        <v>80000</v>
      </c>
      <c r="S60" s="627">
        <v>80000</v>
      </c>
      <c r="T60" s="627">
        <v>80000</v>
      </c>
      <c r="U60" s="140">
        <f t="shared" si="34"/>
        <v>40000</v>
      </c>
      <c r="V60" s="564">
        <v>72736.399999999994</v>
      </c>
      <c r="W60" s="564">
        <v>80000</v>
      </c>
      <c r="X60" s="565">
        <v>72736</v>
      </c>
      <c r="Y60" s="565"/>
      <c r="Z60" s="565">
        <v>72736</v>
      </c>
      <c r="AA60" s="146">
        <v>45000</v>
      </c>
      <c r="AB60" s="146"/>
      <c r="AC60" s="146"/>
      <c r="AD60" s="146">
        <v>45000</v>
      </c>
      <c r="AE60" s="566"/>
      <c r="AF60" s="566"/>
      <c r="AG60" s="566"/>
      <c r="AH60" s="146">
        <v>45000</v>
      </c>
      <c r="AI60" s="146">
        <v>45000</v>
      </c>
      <c r="AJ60" s="146">
        <f t="shared" si="35"/>
        <v>22500</v>
      </c>
      <c r="AK60" s="146">
        <v>8610</v>
      </c>
      <c r="AL60" s="146">
        <v>8610</v>
      </c>
      <c r="AM60" s="146">
        <v>45000</v>
      </c>
      <c r="AN60" s="146">
        <v>45000</v>
      </c>
      <c r="AO60" s="146">
        <v>45000</v>
      </c>
      <c r="AP60" s="146">
        <f t="shared" si="36"/>
        <v>22500</v>
      </c>
      <c r="AQ60" s="146">
        <v>8610</v>
      </c>
      <c r="AR60" s="146">
        <v>17220</v>
      </c>
      <c r="AS60" s="146">
        <f t="shared" si="32"/>
        <v>-27780</v>
      </c>
      <c r="AT60" s="146">
        <v>40000</v>
      </c>
      <c r="AU60" s="146">
        <v>80000</v>
      </c>
      <c r="AV60" s="146">
        <v>80000</v>
      </c>
    </row>
    <row r="61" spans="1:51" s="223" customFormat="1" ht="12.75" hidden="1" customHeight="1" x14ac:dyDescent="0.2">
      <c r="A61" s="969" t="s">
        <v>0</v>
      </c>
      <c r="B61" s="957" t="s">
        <v>96</v>
      </c>
      <c r="C61" s="970" t="s">
        <v>97</v>
      </c>
      <c r="D61" s="971" t="s">
        <v>98</v>
      </c>
      <c r="E61" s="972" t="s">
        <v>99</v>
      </c>
      <c r="F61" s="973" t="s">
        <v>100</v>
      </c>
      <c r="G61" s="194" t="s">
        <v>3</v>
      </c>
      <c r="H61" s="974" t="s">
        <v>158</v>
      </c>
      <c r="I61" s="975" t="s">
        <v>102</v>
      </c>
      <c r="J61" s="976" t="s">
        <v>103</v>
      </c>
      <c r="K61" s="975" t="s">
        <v>104</v>
      </c>
      <c r="L61" s="976" t="s">
        <v>105</v>
      </c>
      <c r="M61" s="976" t="s">
        <v>106</v>
      </c>
      <c r="N61" s="685"/>
      <c r="O61" s="685"/>
      <c r="P61" s="685"/>
      <c r="Q61" s="974" t="s">
        <v>159</v>
      </c>
      <c r="R61" s="977" t="s">
        <v>159</v>
      </c>
      <c r="S61" s="978" t="s">
        <v>159</v>
      </c>
      <c r="T61" s="978" t="s">
        <v>159</v>
      </c>
      <c r="U61" s="140" t="e">
        <f t="shared" si="34"/>
        <v>#VALUE!</v>
      </c>
      <c r="V61" s="564"/>
      <c r="W61" s="564"/>
      <c r="X61" s="565"/>
      <c r="Y61" s="565"/>
      <c r="Z61" s="565"/>
      <c r="AA61" s="146"/>
      <c r="AB61" s="146"/>
      <c r="AC61" s="146"/>
      <c r="AD61" s="146"/>
      <c r="AE61" s="566"/>
      <c r="AF61" s="566"/>
      <c r="AG61" s="566"/>
      <c r="AH61" s="146"/>
      <c r="AI61" s="146"/>
      <c r="AJ61" s="146">
        <f t="shared" si="35"/>
        <v>0</v>
      </c>
      <c r="AK61" s="146"/>
      <c r="AL61" s="146"/>
      <c r="AM61" s="146"/>
      <c r="AN61" s="146"/>
      <c r="AO61" s="146"/>
      <c r="AP61" s="146">
        <f t="shared" si="36"/>
        <v>0</v>
      </c>
      <c r="AQ61" s="146"/>
      <c r="AR61" s="146"/>
      <c r="AS61" s="146">
        <f t="shared" si="32"/>
        <v>0</v>
      </c>
      <c r="AT61" s="146"/>
      <c r="AU61" s="146"/>
      <c r="AV61" s="146"/>
    </row>
    <row r="62" spans="1:51" s="223" customFormat="1" ht="12.75" hidden="1" customHeight="1" x14ac:dyDescent="0.2">
      <c r="A62" s="969"/>
      <c r="B62" s="957"/>
      <c r="C62" s="970"/>
      <c r="D62" s="971"/>
      <c r="E62" s="972"/>
      <c r="F62" s="973"/>
      <c r="G62" s="194" t="s">
        <v>30</v>
      </c>
      <c r="H62" s="974"/>
      <c r="I62" s="975"/>
      <c r="J62" s="976"/>
      <c r="K62" s="975"/>
      <c r="L62" s="976"/>
      <c r="M62" s="976"/>
      <c r="N62" s="685"/>
      <c r="O62" s="685"/>
      <c r="P62" s="685"/>
      <c r="Q62" s="974"/>
      <c r="R62" s="977"/>
      <c r="S62" s="978"/>
      <c r="T62" s="978"/>
      <c r="U62" s="140">
        <f t="shared" si="34"/>
        <v>0</v>
      </c>
      <c r="V62" s="564"/>
      <c r="W62" s="564"/>
      <c r="X62" s="565"/>
      <c r="Y62" s="565"/>
      <c r="Z62" s="565"/>
      <c r="AA62" s="146"/>
      <c r="AB62" s="146"/>
      <c r="AC62" s="146"/>
      <c r="AD62" s="146"/>
      <c r="AE62" s="566"/>
      <c r="AF62" s="566"/>
      <c r="AG62" s="566"/>
      <c r="AH62" s="146"/>
      <c r="AI62" s="146"/>
      <c r="AJ62" s="146">
        <f t="shared" si="35"/>
        <v>0</v>
      </c>
      <c r="AK62" s="146"/>
      <c r="AL62" s="146"/>
      <c r="AM62" s="146"/>
      <c r="AN62" s="146"/>
      <c r="AO62" s="146"/>
      <c r="AP62" s="146">
        <f t="shared" si="36"/>
        <v>0</v>
      </c>
      <c r="AQ62" s="146"/>
      <c r="AR62" s="146"/>
      <c r="AS62" s="146">
        <f t="shared" si="32"/>
        <v>0</v>
      </c>
      <c r="AT62" s="146"/>
      <c r="AU62" s="146"/>
      <c r="AV62" s="146"/>
    </row>
    <row r="63" spans="1:51" s="223" customFormat="1" ht="12.75" hidden="1" customHeight="1" x14ac:dyDescent="0.2">
      <c r="A63" s="969"/>
      <c r="B63" s="198">
        <v>1</v>
      </c>
      <c r="C63" s="199">
        <v>2</v>
      </c>
      <c r="D63" s="199">
        <v>3</v>
      </c>
      <c r="E63" s="199">
        <v>4</v>
      </c>
      <c r="F63" s="199">
        <v>2</v>
      </c>
      <c r="G63" s="199">
        <v>3</v>
      </c>
      <c r="H63" s="199">
        <v>2</v>
      </c>
      <c r="I63" s="686">
        <v>3</v>
      </c>
      <c r="J63" s="686">
        <v>4</v>
      </c>
      <c r="K63" s="686">
        <v>3</v>
      </c>
      <c r="L63" s="686">
        <v>4</v>
      </c>
      <c r="M63" s="686">
        <v>5</v>
      </c>
      <c r="N63" s="139"/>
      <c r="O63" s="139"/>
      <c r="P63" s="139"/>
      <c r="Q63" s="199">
        <v>3</v>
      </c>
      <c r="R63" s="687">
        <v>3</v>
      </c>
      <c r="S63" s="688">
        <v>3</v>
      </c>
      <c r="T63" s="688">
        <v>3</v>
      </c>
      <c r="U63" s="140">
        <f t="shared" si="34"/>
        <v>1.5</v>
      </c>
      <c r="V63" s="564"/>
      <c r="W63" s="564"/>
      <c r="X63" s="565"/>
      <c r="Y63" s="565"/>
      <c r="Z63" s="565"/>
      <c r="AA63" s="146"/>
      <c r="AB63" s="146"/>
      <c r="AC63" s="146"/>
      <c r="AD63" s="146"/>
      <c r="AE63" s="566"/>
      <c r="AF63" s="566"/>
      <c r="AG63" s="566"/>
      <c r="AH63" s="146"/>
      <c r="AI63" s="146"/>
      <c r="AJ63" s="146">
        <f t="shared" si="35"/>
        <v>0</v>
      </c>
      <c r="AK63" s="146"/>
      <c r="AL63" s="146"/>
      <c r="AM63" s="146"/>
      <c r="AN63" s="146"/>
      <c r="AO63" s="146"/>
      <c r="AP63" s="146">
        <f t="shared" si="36"/>
        <v>0</v>
      </c>
      <c r="AQ63" s="146"/>
      <c r="AR63" s="146"/>
      <c r="AS63" s="146">
        <f t="shared" si="32"/>
        <v>0</v>
      </c>
      <c r="AT63" s="146"/>
      <c r="AU63" s="146"/>
      <c r="AV63" s="146"/>
    </row>
    <row r="64" spans="1:51" s="223" customFormat="1" ht="12.75" customHeight="1" x14ac:dyDescent="0.2">
      <c r="A64" s="689">
        <v>32347</v>
      </c>
      <c r="B64" s="93" t="s">
        <v>282</v>
      </c>
      <c r="C64" s="199"/>
      <c r="D64" s="199"/>
      <c r="E64" s="199"/>
      <c r="F64" s="199"/>
      <c r="G64" s="199"/>
      <c r="H64" s="199"/>
      <c r="I64" s="686"/>
      <c r="J64" s="686"/>
      <c r="K64" s="686"/>
      <c r="L64" s="686"/>
      <c r="M64" s="686"/>
      <c r="N64" s="139"/>
      <c r="O64" s="139"/>
      <c r="P64" s="139"/>
      <c r="Q64" s="199"/>
      <c r="R64" s="687"/>
      <c r="S64" s="688"/>
      <c r="T64" s="688"/>
      <c r="U64" s="140"/>
      <c r="V64" s="564"/>
      <c r="W64" s="564"/>
      <c r="X64" s="565"/>
      <c r="Y64" s="565"/>
      <c r="Z64" s="565"/>
      <c r="AA64" s="146"/>
      <c r="AB64" s="146"/>
      <c r="AC64" s="146"/>
      <c r="AD64" s="146"/>
      <c r="AE64" s="566"/>
      <c r="AF64" s="566"/>
      <c r="AG64" s="56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>
        <v>5000</v>
      </c>
      <c r="AU64" s="146">
        <v>5000</v>
      </c>
      <c r="AV64" s="146">
        <v>5000</v>
      </c>
    </row>
    <row r="65" spans="1:48" s="223" customFormat="1" ht="13.9" customHeight="1" x14ac:dyDescent="0.2">
      <c r="A65" s="557">
        <v>32349</v>
      </c>
      <c r="B65" s="65" t="s">
        <v>160</v>
      </c>
      <c r="C65" s="558">
        <v>14356.69</v>
      </c>
      <c r="D65" s="558">
        <v>11964</v>
      </c>
      <c r="E65" s="558">
        <v>18000</v>
      </c>
      <c r="F65" s="566">
        <v>15000</v>
      </c>
      <c r="G65" s="625">
        <v>40000</v>
      </c>
      <c r="H65" s="566">
        <v>15000</v>
      </c>
      <c r="I65" s="146">
        <v>22500</v>
      </c>
      <c r="J65" s="146">
        <v>114.91</v>
      </c>
      <c r="K65" s="146">
        <v>30150</v>
      </c>
      <c r="L65" s="146">
        <v>114.91</v>
      </c>
      <c r="M65" s="146">
        <f>SUM(L65-K65)</f>
        <v>-30035.09</v>
      </c>
      <c r="N65" s="141"/>
      <c r="O65" s="141"/>
      <c r="P65" s="141"/>
      <c r="Q65" s="566">
        <v>7000</v>
      </c>
      <c r="R65" s="565">
        <v>7000</v>
      </c>
      <c r="S65" s="627">
        <v>7000</v>
      </c>
      <c r="T65" s="627">
        <v>7000</v>
      </c>
      <c r="U65" s="140">
        <f t="shared" si="34"/>
        <v>3500</v>
      </c>
      <c r="V65" s="564">
        <v>114.91</v>
      </c>
      <c r="W65" s="564">
        <f>+R65</f>
        <v>7000</v>
      </c>
      <c r="X65" s="565">
        <v>13701</v>
      </c>
      <c r="Y65" s="565"/>
      <c r="Z65" s="565">
        <v>13701</v>
      </c>
      <c r="AA65" s="146">
        <v>14000</v>
      </c>
      <c r="AB65" s="146"/>
      <c r="AC65" s="146"/>
      <c r="AD65" s="146">
        <v>14000</v>
      </c>
      <c r="AE65" s="566"/>
      <c r="AF65" s="566"/>
      <c r="AG65" s="566"/>
      <c r="AH65" s="146">
        <v>14000</v>
      </c>
      <c r="AI65" s="146">
        <v>14000</v>
      </c>
      <c r="AJ65" s="146">
        <f t="shared" si="35"/>
        <v>7000</v>
      </c>
      <c r="AK65" s="146">
        <v>5434.41</v>
      </c>
      <c r="AL65" s="146">
        <v>5434.41</v>
      </c>
      <c r="AM65" s="146">
        <v>6000</v>
      </c>
      <c r="AN65" s="146">
        <v>6000</v>
      </c>
      <c r="AO65" s="146">
        <v>6000</v>
      </c>
      <c r="AP65" s="146">
        <f t="shared" si="36"/>
        <v>3000</v>
      </c>
      <c r="AQ65" s="146">
        <v>1090.9000000000001</v>
      </c>
      <c r="AR65" s="146">
        <v>1091</v>
      </c>
      <c r="AS65" s="146">
        <f t="shared" si="32"/>
        <v>-4909</v>
      </c>
      <c r="AT65" s="146">
        <v>2000</v>
      </c>
      <c r="AU65" s="146">
        <v>2000</v>
      </c>
      <c r="AV65" s="146">
        <v>2000</v>
      </c>
    </row>
    <row r="66" spans="1:48" s="223" customFormat="1" ht="13.9" customHeight="1" x14ac:dyDescent="0.2">
      <c r="A66" s="557">
        <v>32352</v>
      </c>
      <c r="B66" s="65" t="s">
        <v>283</v>
      </c>
      <c r="C66" s="558"/>
      <c r="D66" s="558"/>
      <c r="E66" s="558"/>
      <c r="F66" s="566">
        <v>0</v>
      </c>
      <c r="G66" s="625">
        <v>0</v>
      </c>
      <c r="H66" s="566">
        <v>100000</v>
      </c>
      <c r="I66" s="146">
        <v>35500</v>
      </c>
      <c r="J66" s="146">
        <v>35890.49</v>
      </c>
      <c r="K66" s="146">
        <v>47570</v>
      </c>
      <c r="L66" s="146">
        <v>62549.31</v>
      </c>
      <c r="M66" s="146">
        <f>SUM(L66-K66)</f>
        <v>14979.309999999998</v>
      </c>
      <c r="N66" s="141"/>
      <c r="O66" s="141"/>
      <c r="P66" s="141"/>
      <c r="Q66" s="566">
        <v>140000</v>
      </c>
      <c r="R66" s="565">
        <v>120000</v>
      </c>
      <c r="S66" s="627">
        <f>+R66</f>
        <v>120000</v>
      </c>
      <c r="T66" s="627">
        <f>+S66</f>
        <v>120000</v>
      </c>
      <c r="U66" s="140">
        <f t="shared" si="34"/>
        <v>60000</v>
      </c>
      <c r="V66" s="564">
        <v>52861.84</v>
      </c>
      <c r="W66" s="564">
        <f>+R66</f>
        <v>120000</v>
      </c>
      <c r="X66" s="565">
        <v>87063</v>
      </c>
      <c r="Y66" s="565"/>
      <c r="Z66" s="565">
        <v>120000</v>
      </c>
      <c r="AA66" s="146">
        <v>120000</v>
      </c>
      <c r="AB66" s="146"/>
      <c r="AC66" s="146"/>
      <c r="AD66" s="146">
        <v>120000</v>
      </c>
      <c r="AE66" s="566"/>
      <c r="AF66" s="566"/>
      <c r="AG66" s="566"/>
      <c r="AH66" s="146">
        <v>120000</v>
      </c>
      <c r="AI66" s="146">
        <v>120000</v>
      </c>
      <c r="AJ66" s="146">
        <f t="shared" si="35"/>
        <v>60000</v>
      </c>
      <c r="AK66" s="146">
        <v>69030.47</v>
      </c>
      <c r="AL66" s="146">
        <v>92000</v>
      </c>
      <c r="AM66" s="146">
        <v>100000</v>
      </c>
      <c r="AN66" s="146">
        <v>110000</v>
      </c>
      <c r="AO66" s="146">
        <v>120000</v>
      </c>
      <c r="AP66" s="146">
        <f t="shared" si="36"/>
        <v>50000</v>
      </c>
      <c r="AQ66" s="146">
        <v>83565.62</v>
      </c>
      <c r="AR66" s="146">
        <v>120000</v>
      </c>
      <c r="AS66" s="146">
        <f t="shared" si="32"/>
        <v>20000</v>
      </c>
      <c r="AT66" s="146">
        <v>54000</v>
      </c>
      <c r="AU66" s="146">
        <v>54000</v>
      </c>
      <c r="AV66" s="146">
        <v>54000</v>
      </c>
    </row>
    <row r="67" spans="1:48" s="223" customFormat="1" ht="13.9" customHeight="1" x14ac:dyDescent="0.2">
      <c r="A67" s="557">
        <v>32361</v>
      </c>
      <c r="B67" s="65" t="s">
        <v>284</v>
      </c>
      <c r="C67" s="558"/>
      <c r="D67" s="558"/>
      <c r="E67" s="558"/>
      <c r="F67" s="566"/>
      <c r="G67" s="625"/>
      <c r="H67" s="566"/>
      <c r="I67" s="146"/>
      <c r="J67" s="146"/>
      <c r="K67" s="146"/>
      <c r="L67" s="146"/>
      <c r="M67" s="146"/>
      <c r="N67" s="141"/>
      <c r="O67" s="141"/>
      <c r="P67" s="141"/>
      <c r="Q67" s="566"/>
      <c r="R67" s="565"/>
      <c r="S67" s="627"/>
      <c r="T67" s="627"/>
      <c r="U67" s="140"/>
      <c r="V67" s="564"/>
      <c r="W67" s="564"/>
      <c r="X67" s="565"/>
      <c r="Y67" s="565"/>
      <c r="Z67" s="565"/>
      <c r="AA67" s="146"/>
      <c r="AB67" s="146"/>
      <c r="AC67" s="146"/>
      <c r="AD67" s="146"/>
      <c r="AE67" s="566"/>
      <c r="AF67" s="566"/>
      <c r="AG67" s="566"/>
      <c r="AH67" s="146"/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>
        <v>8000</v>
      </c>
      <c r="AU67" s="146">
        <v>8000</v>
      </c>
      <c r="AV67" s="146">
        <v>8000</v>
      </c>
    </row>
    <row r="68" spans="1:48" s="223" customFormat="1" ht="13.9" customHeight="1" x14ac:dyDescent="0.2">
      <c r="A68" s="557">
        <v>32362</v>
      </c>
      <c r="B68" s="65" t="s">
        <v>285</v>
      </c>
      <c r="C68" s="558"/>
      <c r="D68" s="558"/>
      <c r="E68" s="558"/>
      <c r="F68" s="566"/>
      <c r="G68" s="625"/>
      <c r="H68" s="566"/>
      <c r="I68" s="146"/>
      <c r="J68" s="146"/>
      <c r="K68" s="146"/>
      <c r="L68" s="146"/>
      <c r="M68" s="146"/>
      <c r="N68" s="141"/>
      <c r="O68" s="141"/>
      <c r="P68" s="141"/>
      <c r="Q68" s="566"/>
      <c r="R68" s="565"/>
      <c r="S68" s="627"/>
      <c r="T68" s="627"/>
      <c r="U68" s="140"/>
      <c r="V68" s="564"/>
      <c r="W68" s="564"/>
      <c r="X68" s="565"/>
      <c r="Y68" s="565"/>
      <c r="Z68" s="565"/>
      <c r="AA68" s="146"/>
      <c r="AB68" s="146"/>
      <c r="AC68" s="146"/>
      <c r="AD68" s="146"/>
      <c r="AE68" s="566"/>
      <c r="AF68" s="566"/>
      <c r="AG68" s="566"/>
      <c r="AH68" s="146"/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>
        <v>20000</v>
      </c>
      <c r="AU68" s="146">
        <v>20000</v>
      </c>
      <c r="AV68" s="146">
        <v>20000</v>
      </c>
    </row>
    <row r="69" spans="1:48" s="223" customFormat="1" ht="13.9" customHeight="1" x14ac:dyDescent="0.2">
      <c r="A69" s="557">
        <v>32363</v>
      </c>
      <c r="B69" s="65" t="s">
        <v>161</v>
      </c>
      <c r="C69" s="558">
        <v>2483.59</v>
      </c>
      <c r="D69" s="558">
        <v>0</v>
      </c>
      <c r="E69" s="558">
        <v>4000</v>
      </c>
      <c r="F69" s="566">
        <v>3000</v>
      </c>
      <c r="G69" s="625">
        <v>3000</v>
      </c>
      <c r="H69" s="566">
        <v>3000</v>
      </c>
      <c r="I69" s="146">
        <v>1500</v>
      </c>
      <c r="J69" s="146">
        <v>1284.1500000000001</v>
      </c>
      <c r="K69" s="146">
        <v>2010</v>
      </c>
      <c r="L69" s="146">
        <v>1284.1500000000001</v>
      </c>
      <c r="M69" s="146">
        <f>SUM(L69-K69)</f>
        <v>-725.84999999999991</v>
      </c>
      <c r="N69" s="141"/>
      <c r="O69" s="141"/>
      <c r="P69" s="141"/>
      <c r="Q69" s="566">
        <v>4000</v>
      </c>
      <c r="R69" s="565">
        <v>4000</v>
      </c>
      <c r="S69" s="627">
        <v>4000</v>
      </c>
      <c r="T69" s="627">
        <v>4000</v>
      </c>
      <c r="U69" s="140">
        <f t="shared" si="34"/>
        <v>2000</v>
      </c>
      <c r="V69" s="564">
        <v>0</v>
      </c>
      <c r="W69" s="564">
        <f>+U69</f>
        <v>2000</v>
      </c>
      <c r="X69" s="565">
        <v>0</v>
      </c>
      <c r="Y69" s="565"/>
      <c r="Z69" s="565">
        <v>0</v>
      </c>
      <c r="AA69" s="146">
        <v>2000</v>
      </c>
      <c r="AB69" s="146"/>
      <c r="AC69" s="146"/>
      <c r="AD69" s="146">
        <v>2000</v>
      </c>
      <c r="AE69" s="566"/>
      <c r="AF69" s="566"/>
      <c r="AG69" s="566"/>
      <c r="AH69" s="146">
        <v>2000</v>
      </c>
      <c r="AI69" s="146">
        <v>2000</v>
      </c>
      <c r="AJ69" s="146">
        <f t="shared" si="35"/>
        <v>1000</v>
      </c>
      <c r="AK69" s="146">
        <v>0</v>
      </c>
      <c r="AL69" s="146">
        <v>0</v>
      </c>
      <c r="AM69" s="146">
        <v>2000</v>
      </c>
      <c r="AN69" s="146">
        <v>2000</v>
      </c>
      <c r="AO69" s="146">
        <v>2000</v>
      </c>
      <c r="AP69" s="146">
        <f t="shared" si="36"/>
        <v>1000</v>
      </c>
      <c r="AQ69" s="146">
        <v>0</v>
      </c>
      <c r="AR69" s="146">
        <v>2000</v>
      </c>
      <c r="AS69" s="146">
        <f t="shared" si="32"/>
        <v>0</v>
      </c>
      <c r="AT69" s="146">
        <v>1000</v>
      </c>
      <c r="AU69" s="146">
        <v>1000</v>
      </c>
      <c r="AV69" s="146">
        <v>1000</v>
      </c>
    </row>
    <row r="70" spans="1:48" s="223" customFormat="1" ht="13.9" customHeight="1" x14ac:dyDescent="0.2">
      <c r="A70" s="557">
        <v>32371</v>
      </c>
      <c r="B70" s="65" t="s">
        <v>250</v>
      </c>
      <c r="C70" s="558"/>
      <c r="D70" s="558"/>
      <c r="E70" s="558"/>
      <c r="F70" s="566"/>
      <c r="G70" s="625"/>
      <c r="H70" s="566"/>
      <c r="I70" s="146"/>
      <c r="J70" s="146"/>
      <c r="K70" s="146"/>
      <c r="L70" s="146"/>
      <c r="M70" s="146"/>
      <c r="N70" s="141"/>
      <c r="O70" s="141"/>
      <c r="P70" s="141"/>
      <c r="Q70" s="566"/>
      <c r="R70" s="565"/>
      <c r="S70" s="627"/>
      <c r="T70" s="627"/>
      <c r="U70" s="140"/>
      <c r="V70" s="564"/>
      <c r="W70" s="564"/>
      <c r="X70" s="565"/>
      <c r="Y70" s="565"/>
      <c r="Z70" s="565"/>
      <c r="AA70" s="146"/>
      <c r="AB70" s="146"/>
      <c r="AC70" s="146"/>
      <c r="AD70" s="146"/>
      <c r="AE70" s="566"/>
      <c r="AF70" s="566"/>
      <c r="AG70" s="56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>
        <v>4000</v>
      </c>
      <c r="AU70" s="146">
        <v>4000</v>
      </c>
      <c r="AV70" s="146">
        <v>4000</v>
      </c>
    </row>
    <row r="71" spans="1:48" s="223" customFormat="1" ht="13.15" customHeight="1" x14ac:dyDescent="0.2">
      <c r="A71" s="557">
        <v>32372</v>
      </c>
      <c r="B71" s="65" t="s">
        <v>162</v>
      </c>
      <c r="C71" s="558">
        <v>30503.38</v>
      </c>
      <c r="D71" s="558">
        <v>30321.7</v>
      </c>
      <c r="E71" s="558">
        <v>30000</v>
      </c>
      <c r="F71" s="566">
        <v>20000</v>
      </c>
      <c r="G71" s="625">
        <v>20000</v>
      </c>
      <c r="H71" s="566">
        <v>40000</v>
      </c>
      <c r="I71" s="146">
        <v>10000</v>
      </c>
      <c r="J71" s="146">
        <v>10706.88</v>
      </c>
      <c r="K71" s="146">
        <v>13400</v>
      </c>
      <c r="L71" s="146">
        <v>18597.18</v>
      </c>
      <c r="M71" s="146">
        <f t="shared" ref="M71:M77" si="37">SUM(L71-K71)</f>
        <v>5197.18</v>
      </c>
      <c r="N71" s="141"/>
      <c r="O71" s="141"/>
      <c r="P71" s="141"/>
      <c r="Q71" s="566">
        <v>30000</v>
      </c>
      <c r="R71" s="565">
        <v>30000</v>
      </c>
      <c r="S71" s="627">
        <v>30000</v>
      </c>
      <c r="T71" s="627">
        <v>30000</v>
      </c>
      <c r="U71" s="140">
        <f t="shared" ref="U71:U80" si="38">+R71/2</f>
        <v>15000</v>
      </c>
      <c r="V71" s="564">
        <v>11896.56</v>
      </c>
      <c r="W71" s="564">
        <f>+R71</f>
        <v>30000</v>
      </c>
      <c r="X71" s="565">
        <v>19827</v>
      </c>
      <c r="Y71" s="565"/>
      <c r="Z71" s="565">
        <v>23791</v>
      </c>
      <c r="AA71" s="146">
        <v>25000</v>
      </c>
      <c r="AB71" s="146"/>
      <c r="AC71" s="146"/>
      <c r="AD71" s="146">
        <v>25000</v>
      </c>
      <c r="AE71" s="566"/>
      <c r="AF71" s="566"/>
      <c r="AG71" s="566"/>
      <c r="AH71" s="146">
        <v>25000</v>
      </c>
      <c r="AI71" s="146">
        <v>25000</v>
      </c>
      <c r="AJ71" s="146">
        <f t="shared" si="35"/>
        <v>12500</v>
      </c>
      <c r="AK71" s="146">
        <v>24784.5</v>
      </c>
      <c r="AL71" s="146">
        <v>33784</v>
      </c>
      <c r="AM71" s="146">
        <v>25000</v>
      </c>
      <c r="AN71" s="146">
        <v>25000</v>
      </c>
      <c r="AO71" s="146">
        <v>25000</v>
      </c>
      <c r="AP71" s="146">
        <f t="shared" si="36"/>
        <v>12500</v>
      </c>
      <c r="AQ71" s="146">
        <v>22603.52</v>
      </c>
      <c r="AR71" s="146">
        <v>27400</v>
      </c>
      <c r="AS71" s="146">
        <f t="shared" si="32"/>
        <v>2400</v>
      </c>
      <c r="AT71" s="146">
        <v>25000</v>
      </c>
      <c r="AU71" s="146">
        <v>25000</v>
      </c>
      <c r="AV71" s="146">
        <v>25000</v>
      </c>
    </row>
    <row r="72" spans="1:48" s="223" customFormat="1" ht="13.15" customHeight="1" x14ac:dyDescent="0.2">
      <c r="A72" s="557">
        <v>32373</v>
      </c>
      <c r="B72" s="65" t="s">
        <v>163</v>
      </c>
      <c r="C72" s="690">
        <v>0</v>
      </c>
      <c r="D72" s="690">
        <v>1290</v>
      </c>
      <c r="E72" s="690">
        <v>10000</v>
      </c>
      <c r="F72" s="691">
        <v>5000</v>
      </c>
      <c r="G72" s="692">
        <v>10000</v>
      </c>
      <c r="H72" s="691">
        <v>90000</v>
      </c>
      <c r="I72" s="693">
        <v>7500</v>
      </c>
      <c r="J72" s="693">
        <v>29916.01</v>
      </c>
      <c r="K72" s="693">
        <v>10050</v>
      </c>
      <c r="L72" s="693">
        <v>47335.21</v>
      </c>
      <c r="M72" s="693">
        <f t="shared" si="37"/>
        <v>37285.21</v>
      </c>
      <c r="N72" s="694"/>
      <c r="O72" s="694"/>
      <c r="P72" s="694"/>
      <c r="Q72" s="691">
        <v>70000</v>
      </c>
      <c r="R72" s="695">
        <v>70000</v>
      </c>
      <c r="S72" s="696">
        <v>70000</v>
      </c>
      <c r="T72" s="696">
        <v>70000</v>
      </c>
      <c r="U72" s="697">
        <f t="shared" si="38"/>
        <v>35000</v>
      </c>
      <c r="V72" s="698">
        <v>37526</v>
      </c>
      <c r="W72" s="698">
        <f>+R72</f>
        <v>70000</v>
      </c>
      <c r="X72" s="695">
        <v>57360</v>
      </c>
      <c r="Y72" s="695"/>
      <c r="Z72" s="695">
        <v>70000</v>
      </c>
      <c r="AA72" s="693">
        <v>25000</v>
      </c>
      <c r="AB72" s="693"/>
      <c r="AC72" s="693"/>
      <c r="AD72" s="693">
        <f>+AA72</f>
        <v>25000</v>
      </c>
      <c r="AE72" s="691"/>
      <c r="AF72" s="691"/>
      <c r="AG72" s="691"/>
      <c r="AH72" s="693">
        <v>25000</v>
      </c>
      <c r="AI72" s="693">
        <v>25000</v>
      </c>
      <c r="AJ72" s="693">
        <f t="shared" si="35"/>
        <v>12500</v>
      </c>
      <c r="AK72" s="693">
        <v>34867.160000000003</v>
      </c>
      <c r="AL72" s="693">
        <v>40000</v>
      </c>
      <c r="AM72" s="693">
        <v>50000</v>
      </c>
      <c r="AN72" s="693">
        <v>60000</v>
      </c>
      <c r="AO72" s="693">
        <v>60000</v>
      </c>
      <c r="AP72" s="693">
        <f t="shared" si="36"/>
        <v>25000</v>
      </c>
      <c r="AQ72" s="693">
        <v>22173.93</v>
      </c>
      <c r="AR72" s="693">
        <v>50000</v>
      </c>
      <c r="AS72" s="693">
        <f t="shared" si="32"/>
        <v>0</v>
      </c>
      <c r="AT72" s="146">
        <v>50000</v>
      </c>
      <c r="AU72" s="146">
        <v>50000</v>
      </c>
      <c r="AV72" s="146">
        <v>50000</v>
      </c>
    </row>
    <row r="73" spans="1:48" s="223" customFormat="1" ht="13.15" customHeight="1" x14ac:dyDescent="0.2">
      <c r="A73" s="557">
        <v>32375</v>
      </c>
      <c r="B73" s="65" t="s">
        <v>286</v>
      </c>
      <c r="C73" s="558">
        <v>23601.07</v>
      </c>
      <c r="D73" s="558">
        <v>11154</v>
      </c>
      <c r="E73" s="558">
        <v>15000</v>
      </c>
      <c r="F73" s="566">
        <v>20000</v>
      </c>
      <c r="G73" s="625">
        <v>25000</v>
      </c>
      <c r="H73" s="566">
        <v>20000</v>
      </c>
      <c r="I73" s="146">
        <v>17500</v>
      </c>
      <c r="J73" s="146">
        <v>11734</v>
      </c>
      <c r="K73" s="146">
        <v>23450</v>
      </c>
      <c r="L73" s="146">
        <v>13098</v>
      </c>
      <c r="M73" s="146">
        <f t="shared" si="37"/>
        <v>-10352</v>
      </c>
      <c r="N73" s="141"/>
      <c r="O73" s="141"/>
      <c r="P73" s="141"/>
      <c r="Q73" s="566">
        <v>30000</v>
      </c>
      <c r="R73" s="565">
        <v>20000</v>
      </c>
      <c r="S73" s="627">
        <f>+R73</f>
        <v>20000</v>
      </c>
      <c r="T73" s="627">
        <f>+S73</f>
        <v>20000</v>
      </c>
      <c r="U73" s="140">
        <f t="shared" si="38"/>
        <v>10000</v>
      </c>
      <c r="V73" s="564">
        <v>4629</v>
      </c>
      <c r="W73" s="564">
        <v>15000</v>
      </c>
      <c r="X73" s="565">
        <v>13792</v>
      </c>
      <c r="Y73" s="565"/>
      <c r="Z73" s="565">
        <v>20000</v>
      </c>
      <c r="AA73" s="146">
        <v>20000</v>
      </c>
      <c r="AB73" s="146"/>
      <c r="AC73" s="146"/>
      <c r="AD73" s="146">
        <v>20000</v>
      </c>
      <c r="AE73" s="566"/>
      <c r="AF73" s="566"/>
      <c r="AG73" s="566"/>
      <c r="AH73" s="146">
        <v>20000</v>
      </c>
      <c r="AI73" s="146">
        <v>20000</v>
      </c>
      <c r="AJ73" s="146">
        <f t="shared" si="35"/>
        <v>10000</v>
      </c>
      <c r="AK73" s="146">
        <v>29237.27</v>
      </c>
      <c r="AL73" s="146">
        <v>35000</v>
      </c>
      <c r="AM73" s="146">
        <v>40000</v>
      </c>
      <c r="AN73" s="146">
        <v>50000</v>
      </c>
      <c r="AO73" s="146">
        <v>60000</v>
      </c>
      <c r="AP73" s="146">
        <f t="shared" si="36"/>
        <v>20000</v>
      </c>
      <c r="AQ73" s="146">
        <v>19639.27</v>
      </c>
      <c r="AR73" s="146">
        <v>30000</v>
      </c>
      <c r="AS73" s="146">
        <f t="shared" si="32"/>
        <v>-10000</v>
      </c>
      <c r="AT73" s="146">
        <v>30000</v>
      </c>
      <c r="AU73" s="146">
        <v>30000</v>
      </c>
      <c r="AV73" s="146">
        <v>30000</v>
      </c>
    </row>
    <row r="74" spans="1:48" s="223" customFormat="1" ht="13.15" customHeight="1" x14ac:dyDescent="0.2">
      <c r="A74" s="557">
        <v>32376</v>
      </c>
      <c r="B74" s="65" t="s">
        <v>287</v>
      </c>
      <c r="C74" s="558"/>
      <c r="D74" s="558"/>
      <c r="E74" s="558"/>
      <c r="F74" s="566"/>
      <c r="G74" s="625"/>
      <c r="H74" s="566"/>
      <c r="I74" s="146"/>
      <c r="J74" s="146"/>
      <c r="K74" s="146"/>
      <c r="L74" s="146"/>
      <c r="M74" s="146"/>
      <c r="N74" s="141"/>
      <c r="O74" s="141"/>
      <c r="P74" s="141"/>
      <c r="Q74" s="566"/>
      <c r="R74" s="565"/>
      <c r="S74" s="627"/>
      <c r="T74" s="627"/>
      <c r="U74" s="140"/>
      <c r="V74" s="564"/>
      <c r="W74" s="564"/>
      <c r="X74" s="565"/>
      <c r="Y74" s="565"/>
      <c r="Z74" s="565"/>
      <c r="AA74" s="146"/>
      <c r="AB74" s="146"/>
      <c r="AC74" s="146"/>
      <c r="AD74" s="146"/>
      <c r="AE74" s="566"/>
      <c r="AF74" s="566"/>
      <c r="AG74" s="56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>
        <v>30000</v>
      </c>
      <c r="AU74" s="146">
        <v>30000</v>
      </c>
      <c r="AV74" s="146">
        <v>30000</v>
      </c>
    </row>
    <row r="75" spans="1:48" s="223" customFormat="1" ht="13.15" customHeight="1" x14ac:dyDescent="0.2">
      <c r="A75" s="557">
        <v>32379</v>
      </c>
      <c r="B75" s="65" t="s">
        <v>288</v>
      </c>
      <c r="C75" s="558">
        <v>13758.97</v>
      </c>
      <c r="D75" s="558">
        <v>11776.6</v>
      </c>
      <c r="E75" s="558">
        <v>15000</v>
      </c>
      <c r="F75" s="566">
        <v>15000</v>
      </c>
      <c r="G75" s="625">
        <v>10000</v>
      </c>
      <c r="H75" s="566">
        <v>10000</v>
      </c>
      <c r="I75" s="146">
        <v>7500</v>
      </c>
      <c r="J75" s="146">
        <v>1559</v>
      </c>
      <c r="K75" s="146">
        <v>10050</v>
      </c>
      <c r="L75" s="146">
        <v>3812.6</v>
      </c>
      <c r="M75" s="146">
        <f t="shared" si="37"/>
        <v>-6237.4</v>
      </c>
      <c r="N75" s="141"/>
      <c r="O75" s="141"/>
      <c r="P75" s="141"/>
      <c r="Q75" s="566">
        <v>12000</v>
      </c>
      <c r="R75" s="565">
        <v>12000</v>
      </c>
      <c r="S75" s="627">
        <v>12000</v>
      </c>
      <c r="T75" s="627">
        <v>12000</v>
      </c>
      <c r="U75" s="140">
        <f t="shared" si="38"/>
        <v>6000</v>
      </c>
      <c r="V75" s="564">
        <v>26933.23</v>
      </c>
      <c r="W75" s="564">
        <v>30000</v>
      </c>
      <c r="X75" s="565">
        <v>53854</v>
      </c>
      <c r="Y75" s="565"/>
      <c r="Z75" s="565">
        <v>63000</v>
      </c>
      <c r="AA75" s="146">
        <v>30000</v>
      </c>
      <c r="AB75" s="146"/>
      <c r="AC75" s="146"/>
      <c r="AD75" s="146">
        <f>+AA75</f>
        <v>30000</v>
      </c>
      <c r="AE75" s="566"/>
      <c r="AF75" s="566"/>
      <c r="AG75" s="566"/>
      <c r="AH75" s="146">
        <v>30000</v>
      </c>
      <c r="AI75" s="146">
        <v>30000</v>
      </c>
      <c r="AJ75" s="146">
        <f t="shared" si="35"/>
        <v>15000</v>
      </c>
      <c r="AK75" s="146">
        <v>69618.58</v>
      </c>
      <c r="AL75" s="146">
        <v>110000</v>
      </c>
      <c r="AM75" s="146">
        <v>110000</v>
      </c>
      <c r="AN75" s="146">
        <v>180000</v>
      </c>
      <c r="AO75" s="146">
        <v>180000</v>
      </c>
      <c r="AP75" s="146">
        <f t="shared" si="36"/>
        <v>55000</v>
      </c>
      <c r="AQ75" s="146">
        <v>73277.279999999999</v>
      </c>
      <c r="AR75" s="146">
        <v>160000</v>
      </c>
      <c r="AS75" s="146">
        <f t="shared" si="32"/>
        <v>50000</v>
      </c>
      <c r="AT75" s="146">
        <v>70000</v>
      </c>
      <c r="AU75" s="146">
        <v>10000</v>
      </c>
      <c r="AV75" s="146">
        <v>10000</v>
      </c>
    </row>
    <row r="76" spans="1:48" s="223" customFormat="1" ht="13.15" customHeight="1" x14ac:dyDescent="0.2">
      <c r="A76" s="557">
        <v>32389</v>
      </c>
      <c r="B76" s="65" t="s">
        <v>164</v>
      </c>
      <c r="C76" s="558">
        <v>22129.89</v>
      </c>
      <c r="D76" s="558">
        <v>13084.5</v>
      </c>
      <c r="E76" s="558">
        <v>15000</v>
      </c>
      <c r="F76" s="566">
        <v>17000</v>
      </c>
      <c r="G76" s="625">
        <v>17000</v>
      </c>
      <c r="H76" s="566">
        <v>40000</v>
      </c>
      <c r="I76" s="146">
        <v>10000</v>
      </c>
      <c r="J76" s="146">
        <v>11590.2</v>
      </c>
      <c r="K76" s="146">
        <v>13400</v>
      </c>
      <c r="L76" s="146">
        <v>19451.88</v>
      </c>
      <c r="M76" s="146">
        <f t="shared" si="37"/>
        <v>6051.880000000001</v>
      </c>
      <c r="N76" s="141"/>
      <c r="O76" s="141"/>
      <c r="P76" s="141"/>
      <c r="Q76" s="566">
        <v>60000</v>
      </c>
      <c r="R76" s="565">
        <v>80000</v>
      </c>
      <c r="S76" s="627">
        <f>+R76</f>
        <v>80000</v>
      </c>
      <c r="T76" s="627">
        <f>+S76</f>
        <v>80000</v>
      </c>
      <c r="U76" s="140">
        <f t="shared" si="38"/>
        <v>40000</v>
      </c>
      <c r="V76" s="564">
        <v>39677.129999999997</v>
      </c>
      <c r="W76" s="564">
        <v>60000</v>
      </c>
      <c r="X76" s="565">
        <v>61637</v>
      </c>
      <c r="Y76" s="565"/>
      <c r="Z76" s="565">
        <v>80000</v>
      </c>
      <c r="AA76" s="146">
        <v>80000</v>
      </c>
      <c r="AB76" s="146"/>
      <c r="AC76" s="146"/>
      <c r="AD76" s="146">
        <v>80000</v>
      </c>
      <c r="AE76" s="566"/>
      <c r="AF76" s="566"/>
      <c r="AG76" s="566"/>
      <c r="AH76" s="146">
        <v>80000</v>
      </c>
      <c r="AI76" s="146">
        <v>80000</v>
      </c>
      <c r="AJ76" s="146">
        <f t="shared" si="35"/>
        <v>40000</v>
      </c>
      <c r="AK76" s="146">
        <v>85788.25</v>
      </c>
      <c r="AL76" s="146">
        <v>93000</v>
      </c>
      <c r="AM76" s="146">
        <v>120000</v>
      </c>
      <c r="AN76" s="146">
        <v>120000</v>
      </c>
      <c r="AO76" s="146">
        <v>120000</v>
      </c>
      <c r="AP76" s="146">
        <f t="shared" si="36"/>
        <v>60000</v>
      </c>
      <c r="AQ76" s="146">
        <v>75950.899999999994</v>
      </c>
      <c r="AR76" s="146">
        <v>100000</v>
      </c>
      <c r="AS76" s="146">
        <f t="shared" si="32"/>
        <v>-20000</v>
      </c>
      <c r="AT76" s="146">
        <v>80000</v>
      </c>
      <c r="AU76" s="146">
        <v>80000</v>
      </c>
      <c r="AV76" s="146">
        <v>80000</v>
      </c>
    </row>
    <row r="77" spans="1:48" s="223" customFormat="1" ht="13.15" customHeight="1" x14ac:dyDescent="0.2">
      <c r="A77" s="557">
        <v>32391</v>
      </c>
      <c r="B77" s="65" t="s">
        <v>165</v>
      </c>
      <c r="C77" s="558">
        <v>23097.68</v>
      </c>
      <c r="D77" s="558">
        <v>39536.589999999997</v>
      </c>
      <c r="E77" s="558">
        <v>40000</v>
      </c>
      <c r="F77" s="566">
        <v>40000</v>
      </c>
      <c r="G77" s="625">
        <v>30000</v>
      </c>
      <c r="H77" s="566">
        <v>60000</v>
      </c>
      <c r="I77" s="146">
        <v>20000</v>
      </c>
      <c r="J77" s="146">
        <v>35577.82</v>
      </c>
      <c r="K77" s="146">
        <v>26800</v>
      </c>
      <c r="L77" s="146">
        <v>42091.96</v>
      </c>
      <c r="M77" s="146">
        <f t="shared" si="37"/>
        <v>15291.96</v>
      </c>
      <c r="N77" s="141"/>
      <c r="O77" s="141"/>
      <c r="P77" s="141"/>
      <c r="Q77" s="566">
        <v>60000</v>
      </c>
      <c r="R77" s="565">
        <v>60000</v>
      </c>
      <c r="S77" s="627">
        <v>60000</v>
      </c>
      <c r="T77" s="627">
        <v>60000</v>
      </c>
      <c r="U77" s="140">
        <f t="shared" si="38"/>
        <v>30000</v>
      </c>
      <c r="V77" s="564">
        <v>18369.57</v>
      </c>
      <c r="W77" s="564">
        <v>40000</v>
      </c>
      <c r="X77" s="565">
        <v>24670</v>
      </c>
      <c r="Y77" s="565"/>
      <c r="Z77" s="565">
        <v>40000</v>
      </c>
      <c r="AA77" s="146">
        <v>40000</v>
      </c>
      <c r="AB77" s="146"/>
      <c r="AC77" s="146"/>
      <c r="AD77" s="146">
        <v>40000</v>
      </c>
      <c r="AE77" s="566"/>
      <c r="AF77" s="566"/>
      <c r="AG77" s="566"/>
      <c r="AH77" s="146">
        <v>40000</v>
      </c>
      <c r="AI77" s="146">
        <v>40000</v>
      </c>
      <c r="AJ77" s="146">
        <f t="shared" si="35"/>
        <v>20000</v>
      </c>
      <c r="AK77" s="146">
        <v>27992.48</v>
      </c>
      <c r="AL77" s="146">
        <v>30000</v>
      </c>
      <c r="AM77" s="146">
        <v>45000</v>
      </c>
      <c r="AN77" s="146">
        <v>45000</v>
      </c>
      <c r="AO77" s="146">
        <v>45000</v>
      </c>
      <c r="AP77" s="146">
        <f t="shared" si="36"/>
        <v>22500</v>
      </c>
      <c r="AQ77" s="146">
        <v>26003.72</v>
      </c>
      <c r="AR77" s="146">
        <v>45000</v>
      </c>
      <c r="AS77" s="146">
        <f t="shared" si="32"/>
        <v>0</v>
      </c>
      <c r="AT77" s="146">
        <v>50000</v>
      </c>
      <c r="AU77" s="146">
        <v>50000</v>
      </c>
      <c r="AV77" s="146">
        <v>50000</v>
      </c>
    </row>
    <row r="78" spans="1:48" s="223" customFormat="1" ht="13.15" customHeight="1" x14ac:dyDescent="0.2">
      <c r="A78" s="503">
        <v>32394</v>
      </c>
      <c r="B78" s="57" t="s">
        <v>289</v>
      </c>
      <c r="C78" s="504"/>
      <c r="D78" s="504"/>
      <c r="E78" s="504"/>
      <c r="F78" s="505"/>
      <c r="G78" s="506"/>
      <c r="H78" s="505"/>
      <c r="I78" s="507"/>
      <c r="J78" s="507"/>
      <c r="K78" s="507"/>
      <c r="L78" s="507"/>
      <c r="M78" s="507"/>
      <c r="N78" s="126"/>
      <c r="O78" s="126"/>
      <c r="P78" s="126"/>
      <c r="Q78" s="505"/>
      <c r="R78" s="496"/>
      <c r="S78" s="497"/>
      <c r="T78" s="497"/>
      <c r="U78" s="125"/>
      <c r="V78" s="498"/>
      <c r="W78" s="498"/>
      <c r="X78" s="496"/>
      <c r="Y78" s="496"/>
      <c r="Z78" s="496"/>
      <c r="AA78" s="507"/>
      <c r="AB78" s="507"/>
      <c r="AC78" s="507"/>
      <c r="AD78" s="507"/>
      <c r="AE78" s="505"/>
      <c r="AF78" s="505"/>
      <c r="AG78" s="505"/>
      <c r="AH78" s="507"/>
      <c r="AI78" s="507"/>
      <c r="AJ78" s="507"/>
      <c r="AK78" s="507"/>
      <c r="AL78" s="507"/>
      <c r="AM78" s="507"/>
      <c r="AN78" s="507"/>
      <c r="AO78" s="507"/>
      <c r="AP78" s="507"/>
      <c r="AQ78" s="507"/>
      <c r="AR78" s="507"/>
      <c r="AS78" s="507"/>
      <c r="AT78" s="507">
        <v>1500</v>
      </c>
      <c r="AU78" s="507">
        <v>1500</v>
      </c>
      <c r="AV78" s="507">
        <v>1500</v>
      </c>
    </row>
    <row r="79" spans="1:48" s="223" customFormat="1" ht="13.15" customHeight="1" x14ac:dyDescent="0.2">
      <c r="A79" s="503">
        <v>32395</v>
      </c>
      <c r="B79" s="57" t="s">
        <v>290</v>
      </c>
      <c r="C79" s="504">
        <v>300</v>
      </c>
      <c r="D79" s="504">
        <v>615</v>
      </c>
      <c r="E79" s="504">
        <v>500</v>
      </c>
      <c r="F79" s="505">
        <v>1000</v>
      </c>
      <c r="G79" s="506">
        <v>1000</v>
      </c>
      <c r="H79" s="505">
        <v>2000</v>
      </c>
      <c r="I79" s="507">
        <v>500</v>
      </c>
      <c r="J79" s="507">
        <v>775</v>
      </c>
      <c r="K79" s="507">
        <v>670</v>
      </c>
      <c r="L79" s="507">
        <v>955</v>
      </c>
      <c r="M79" s="507">
        <f>SUM(L79-K79)</f>
        <v>285</v>
      </c>
      <c r="N79" s="126"/>
      <c r="O79" s="126"/>
      <c r="P79" s="126"/>
      <c r="Q79" s="505">
        <v>1000</v>
      </c>
      <c r="R79" s="496">
        <v>1003</v>
      </c>
      <c r="S79" s="497">
        <v>1000</v>
      </c>
      <c r="T79" s="497">
        <v>1000</v>
      </c>
      <c r="U79" s="125">
        <f t="shared" si="38"/>
        <v>501.5</v>
      </c>
      <c r="V79" s="498">
        <v>0</v>
      </c>
      <c r="W79" s="498">
        <v>0</v>
      </c>
      <c r="X79" s="496">
        <v>0</v>
      </c>
      <c r="Y79" s="496"/>
      <c r="Z79" s="496">
        <v>0</v>
      </c>
      <c r="AA79" s="507">
        <v>2000</v>
      </c>
      <c r="AB79" s="507"/>
      <c r="AC79" s="507"/>
      <c r="AD79" s="507">
        <v>2000</v>
      </c>
      <c r="AE79" s="505"/>
      <c r="AF79" s="505"/>
      <c r="AG79" s="505"/>
      <c r="AH79" s="507">
        <v>2000</v>
      </c>
      <c r="AI79" s="507">
        <v>2000</v>
      </c>
      <c r="AJ79" s="507">
        <f>AA79/2</f>
        <v>1000</v>
      </c>
      <c r="AK79" s="507">
        <v>300</v>
      </c>
      <c r="AL79" s="507">
        <v>300</v>
      </c>
      <c r="AM79" s="507">
        <v>1000</v>
      </c>
      <c r="AN79" s="507">
        <v>1000</v>
      </c>
      <c r="AO79" s="507">
        <v>1000</v>
      </c>
      <c r="AP79" s="507">
        <f>AM79/2</f>
        <v>500</v>
      </c>
      <c r="AQ79" s="507">
        <v>1126.56</v>
      </c>
      <c r="AR79" s="507">
        <v>2000</v>
      </c>
      <c r="AS79" s="507">
        <f>SUM(AR79-AM79)</f>
        <v>1000</v>
      </c>
      <c r="AT79" s="507">
        <v>1000</v>
      </c>
      <c r="AU79" s="507">
        <v>1000</v>
      </c>
      <c r="AV79" s="507">
        <v>1000</v>
      </c>
    </row>
    <row r="80" spans="1:48" s="264" customFormat="1" ht="14.25" customHeight="1" x14ac:dyDescent="0.2">
      <c r="A80" s="605">
        <v>323</v>
      </c>
      <c r="B80" s="105" t="s">
        <v>166</v>
      </c>
      <c r="C80" s="639">
        <f>SUM(C47:C77)</f>
        <v>958156.32999999984</v>
      </c>
      <c r="D80" s="639">
        <f>SUM(D47:D77)</f>
        <v>699522.39</v>
      </c>
      <c r="E80" s="639">
        <f>SUM(E47:E77)</f>
        <v>1036004</v>
      </c>
      <c r="F80" s="108">
        <f>SUM(F47:F77)</f>
        <v>1152002</v>
      </c>
      <c r="G80" s="30">
        <f>SUM(G47:G77)</f>
        <v>1153003</v>
      </c>
      <c r="H80" s="108" t="e">
        <f>SUM(H47+H48+H49+H50+H51+H52+H53+H55+H56+H57+H58+H59+H60+#REF!+H65+H66+H69+H71+H72+H73+H75+H76+H77)</f>
        <v>#REF!</v>
      </c>
      <c r="I80" s="107" t="e">
        <f>SUM(I47+I48+I49+I50+I51+I52+I53+I55+I56+I57+I58+I59+I60+#REF!+I65+I66+I69+I71+I72+I73+I75+I76+I77)</f>
        <v>#REF!</v>
      </c>
      <c r="J80" s="107" t="e">
        <f>SUM(J47+J48+J49+J50+J51+J52+J53+J55+J56+J57+J58+J59+J60+#REF!+J65+J66+J69+J71+J72+J73+J75+J76+J77)</f>
        <v>#REF!</v>
      </c>
      <c r="K80" s="107" t="e">
        <f>SUM(K47+K48+K49+K50+K51+K52+K53+K55+K56+K57+K58+K59+K60+#REF!+K65+K66+K69+K71+K72+K73+K75+K76+K77)</f>
        <v>#REF!</v>
      </c>
      <c r="L80" s="107" t="e">
        <f>SUM(L47+L48+L49+L50+L51+L52+L53+L55+L56+L57+L58+L59+L60+#REF!+L65+L66+L69+L71+L72+L73+L75+L76+L77)</f>
        <v>#REF!</v>
      </c>
      <c r="M80" s="107" t="e">
        <f>SUM(M47+M48+M49+M50+M51+M52+M53+M55+M56+M57+M58+M59+M60+#REF!+M65+M66+M69+M71+M72+M73+M75+M76+M77)</f>
        <v>#REF!</v>
      </c>
      <c r="N80" s="529"/>
      <c r="O80" s="529"/>
      <c r="P80" s="529"/>
      <c r="Q80" s="108">
        <f>SUM(Q47:Q77)</f>
        <v>2141453</v>
      </c>
      <c r="R80" s="110">
        <v>1863003</v>
      </c>
      <c r="S80" s="111">
        <v>1763004</v>
      </c>
      <c r="T80" s="112">
        <v>1763005</v>
      </c>
      <c r="U80" s="113">
        <f t="shared" si="38"/>
        <v>931501.5</v>
      </c>
      <c r="V80" s="699">
        <f>+SUM(V47:V77)</f>
        <v>1725335.01</v>
      </c>
      <c r="W80" s="700">
        <f>+SUM(W47:W77)</f>
        <v>2447000</v>
      </c>
      <c r="X80" s="700">
        <f>+SUM(X47:X77)</f>
        <v>2494167</v>
      </c>
      <c r="Y80" s="640"/>
      <c r="Z80" s="700">
        <f t="shared" ref="Z80:AR80" si="39">+SUM(Z47:Z77)</f>
        <v>1415228</v>
      </c>
      <c r="AA80" s="701">
        <f t="shared" si="39"/>
        <v>1414000</v>
      </c>
      <c r="AB80" s="701">
        <f t="shared" si="39"/>
        <v>0</v>
      </c>
      <c r="AC80" s="701">
        <f t="shared" si="39"/>
        <v>0</v>
      </c>
      <c r="AD80" s="701">
        <f t="shared" si="39"/>
        <v>764000</v>
      </c>
      <c r="AE80" s="702">
        <f t="shared" si="39"/>
        <v>650000</v>
      </c>
      <c r="AF80" s="702">
        <f t="shared" si="39"/>
        <v>650000</v>
      </c>
      <c r="AG80" s="702">
        <f t="shared" si="39"/>
        <v>0</v>
      </c>
      <c r="AH80" s="701">
        <f t="shared" si="39"/>
        <v>1439000</v>
      </c>
      <c r="AI80" s="701">
        <f t="shared" si="39"/>
        <v>1399000</v>
      </c>
      <c r="AJ80" s="701">
        <f t="shared" si="39"/>
        <v>707000</v>
      </c>
      <c r="AK80" s="701">
        <f t="shared" si="39"/>
        <v>1707393.6399999997</v>
      </c>
      <c r="AL80" s="701">
        <f t="shared" si="39"/>
        <v>2127828.41</v>
      </c>
      <c r="AM80" s="703">
        <f t="shared" si="39"/>
        <v>1193000</v>
      </c>
      <c r="AN80" s="701">
        <f t="shared" si="39"/>
        <v>1293000</v>
      </c>
      <c r="AO80" s="701">
        <f t="shared" si="39"/>
        <v>1313000</v>
      </c>
      <c r="AP80" s="701">
        <f t="shared" si="39"/>
        <v>596500</v>
      </c>
      <c r="AQ80" s="701">
        <f t="shared" si="39"/>
        <v>1784829.4399999997</v>
      </c>
      <c r="AR80" s="701">
        <f t="shared" si="39"/>
        <v>2480711</v>
      </c>
      <c r="AS80" s="206">
        <f t="shared" si="32"/>
        <v>1287711</v>
      </c>
      <c r="AT80" s="701">
        <f>+SUM(AT47:AT79)</f>
        <v>2000500</v>
      </c>
      <c r="AU80" s="701">
        <f>+SUM(AU47:AU79)</f>
        <v>1980500</v>
      </c>
      <c r="AV80" s="701">
        <f>+SUM(AV47:AV79)</f>
        <v>1980500</v>
      </c>
    </row>
    <row r="81" spans="1:53" s="264" customFormat="1" ht="12.6" customHeight="1" x14ac:dyDescent="0.2">
      <c r="A81" s="704">
        <v>32412</v>
      </c>
      <c r="B81" s="705" t="s">
        <v>167</v>
      </c>
      <c r="C81" s="706"/>
      <c r="D81" s="706"/>
      <c r="E81" s="706"/>
      <c r="F81" s="707"/>
      <c r="G81" s="708"/>
      <c r="H81" s="707"/>
      <c r="I81" s="709"/>
      <c r="J81" s="709"/>
      <c r="K81" s="709"/>
      <c r="L81" s="709"/>
      <c r="M81" s="709"/>
      <c r="N81" s="710"/>
      <c r="O81" s="710"/>
      <c r="P81" s="710"/>
      <c r="Q81" s="707"/>
      <c r="R81" s="711"/>
      <c r="S81" s="712"/>
      <c r="T81" s="712"/>
      <c r="U81" s="711"/>
      <c r="V81" s="713"/>
      <c r="W81" s="714"/>
      <c r="X81" s="714"/>
      <c r="Y81" s="715"/>
      <c r="Z81" s="714"/>
      <c r="AA81" s="716"/>
      <c r="AB81" s="716"/>
      <c r="AC81" s="716"/>
      <c r="AD81" s="716"/>
      <c r="AE81" s="717"/>
      <c r="AF81" s="717"/>
      <c r="AG81" s="717"/>
      <c r="AH81" s="716"/>
      <c r="AI81" s="716"/>
      <c r="AJ81" s="716"/>
      <c r="AK81" s="716"/>
      <c r="AL81" s="716"/>
      <c r="AM81" s="718">
        <v>0</v>
      </c>
      <c r="AN81" s="716"/>
      <c r="AO81" s="716"/>
      <c r="AP81" s="719">
        <v>0</v>
      </c>
      <c r="AQ81" s="719">
        <v>9039.66</v>
      </c>
      <c r="AR81" s="719">
        <v>11538</v>
      </c>
      <c r="AS81" s="720">
        <f t="shared" si="32"/>
        <v>11538</v>
      </c>
      <c r="AT81" s="721">
        <v>10000</v>
      </c>
      <c r="AU81" s="722">
        <v>10000</v>
      </c>
      <c r="AV81" s="722">
        <v>10000</v>
      </c>
    </row>
    <row r="82" spans="1:53" s="264" customFormat="1" ht="16.149999999999999" customHeight="1" x14ac:dyDescent="0.2">
      <c r="A82" s="723">
        <v>324</v>
      </c>
      <c r="B82" s="724" t="s">
        <v>168</v>
      </c>
      <c r="C82" s="725"/>
      <c r="D82" s="725"/>
      <c r="E82" s="725"/>
      <c r="F82" s="726"/>
      <c r="G82" s="727"/>
      <c r="H82" s="726"/>
      <c r="I82" s="728"/>
      <c r="J82" s="728"/>
      <c r="K82" s="728"/>
      <c r="L82" s="728"/>
      <c r="M82" s="728"/>
      <c r="N82" s="729"/>
      <c r="O82" s="729"/>
      <c r="P82" s="729"/>
      <c r="Q82" s="726"/>
      <c r="R82" s="730"/>
      <c r="S82" s="731"/>
      <c r="T82" s="731"/>
      <c r="U82" s="730"/>
      <c r="V82" s="732"/>
      <c r="W82" s="733"/>
      <c r="X82" s="733"/>
      <c r="Y82" s="565"/>
      <c r="Z82" s="733"/>
      <c r="AA82" s="734"/>
      <c r="AB82" s="734"/>
      <c r="AC82" s="734"/>
      <c r="AD82" s="734"/>
      <c r="AE82" s="735"/>
      <c r="AF82" s="735"/>
      <c r="AG82" s="735"/>
      <c r="AH82" s="734"/>
      <c r="AI82" s="734"/>
      <c r="AJ82" s="734"/>
      <c r="AK82" s="734"/>
      <c r="AL82" s="734"/>
      <c r="AM82" s="736">
        <f>SUM(AM81:AM81)</f>
        <v>0</v>
      </c>
      <c r="AN82" s="734"/>
      <c r="AO82" s="734"/>
      <c r="AP82" s="736">
        <f>SUM(AP81:AP81)</f>
        <v>0</v>
      </c>
      <c r="AQ82" s="736">
        <f>SUM(AQ81:AQ81)</f>
        <v>9039.66</v>
      </c>
      <c r="AR82" s="736">
        <f>SUM(AR81:AR81)</f>
        <v>11538</v>
      </c>
      <c r="AS82" s="737">
        <f t="shared" si="32"/>
        <v>11538</v>
      </c>
      <c r="AT82" s="736">
        <f>SUM(AT81:AT81)</f>
        <v>10000</v>
      </c>
      <c r="AU82" s="736">
        <f>SUM(AU81:AU81)</f>
        <v>10000</v>
      </c>
      <c r="AV82" s="736">
        <f>SUM(AV81:AV81)</f>
        <v>10000</v>
      </c>
    </row>
    <row r="83" spans="1:53" s="223" customFormat="1" ht="13.9" customHeight="1" x14ac:dyDescent="0.2">
      <c r="A83" s="557">
        <v>32911</v>
      </c>
      <c r="B83" s="65" t="s">
        <v>291</v>
      </c>
      <c r="C83" s="738"/>
      <c r="D83" s="738"/>
      <c r="E83" s="738"/>
      <c r="F83" s="566">
        <v>0</v>
      </c>
      <c r="G83" s="625">
        <v>0</v>
      </c>
      <c r="H83" s="566">
        <v>230000</v>
      </c>
      <c r="I83" s="146">
        <v>135000</v>
      </c>
      <c r="J83" s="146">
        <v>114031.34</v>
      </c>
      <c r="K83" s="146">
        <v>180900</v>
      </c>
      <c r="L83" s="146">
        <v>142226.04999999999</v>
      </c>
      <c r="M83" s="146">
        <f>SUM(L83-K83)</f>
        <v>-38673.950000000012</v>
      </c>
      <c r="N83" s="141"/>
      <c r="O83" s="141"/>
      <c r="P83" s="141"/>
      <c r="Q83" s="566">
        <v>190000</v>
      </c>
      <c r="R83" s="565">
        <v>190000</v>
      </c>
      <c r="S83" s="627">
        <v>190000</v>
      </c>
      <c r="T83" s="627">
        <v>190000</v>
      </c>
      <c r="U83" s="140">
        <f>+R83/2</f>
        <v>95000</v>
      </c>
      <c r="V83" s="564">
        <v>50681.2</v>
      </c>
      <c r="W83" s="564">
        <v>160000</v>
      </c>
      <c r="X83" s="565">
        <v>145704</v>
      </c>
      <c r="Y83" s="565"/>
      <c r="Z83" s="565">
        <v>200000</v>
      </c>
      <c r="AA83" s="146">
        <v>260000</v>
      </c>
      <c r="AB83" s="146"/>
      <c r="AC83" s="146"/>
      <c r="AD83" s="146">
        <v>260000</v>
      </c>
      <c r="AE83" s="566"/>
      <c r="AF83" s="566"/>
      <c r="AG83" s="566"/>
      <c r="AH83" s="146">
        <v>260000</v>
      </c>
      <c r="AI83" s="146">
        <v>260000</v>
      </c>
      <c r="AJ83" s="146">
        <f>AA83/2</f>
        <v>130000</v>
      </c>
      <c r="AK83" s="146">
        <v>191473.95</v>
      </c>
      <c r="AL83" s="146">
        <v>230000</v>
      </c>
      <c r="AM83" s="146">
        <v>260000</v>
      </c>
      <c r="AN83" s="146">
        <v>260000</v>
      </c>
      <c r="AO83" s="146">
        <v>260000</v>
      </c>
      <c r="AP83" s="146">
        <f t="shared" ref="AP83:AP98" si="40">AM83/2</f>
        <v>130000</v>
      </c>
      <c r="AQ83" s="146">
        <v>187353.32</v>
      </c>
      <c r="AR83" s="146">
        <v>229000</v>
      </c>
      <c r="AS83" s="146">
        <f t="shared" si="32"/>
        <v>-31000</v>
      </c>
      <c r="AT83" s="146">
        <v>241000</v>
      </c>
      <c r="AU83" s="146">
        <v>241000</v>
      </c>
      <c r="AV83" s="146">
        <v>241000</v>
      </c>
      <c r="AY83" s="265"/>
    </row>
    <row r="84" spans="1:53" s="223" customFormat="1" ht="12.75" hidden="1" customHeight="1" x14ac:dyDescent="0.2">
      <c r="A84" s="739">
        <v>329110</v>
      </c>
      <c r="B84" s="740" t="s">
        <v>169</v>
      </c>
      <c r="C84" s="741"/>
      <c r="D84" s="741"/>
      <c r="E84" s="741"/>
      <c r="F84" s="742"/>
      <c r="G84" s="743"/>
      <c r="H84" s="742"/>
      <c r="I84" s="744"/>
      <c r="J84" s="744"/>
      <c r="K84" s="744"/>
      <c r="L84" s="744"/>
      <c r="M84" s="744"/>
      <c r="N84" s="745"/>
      <c r="O84" s="745"/>
      <c r="P84" s="745"/>
      <c r="Q84" s="742"/>
      <c r="R84" s="746"/>
      <c r="S84" s="747"/>
      <c r="T84" s="747"/>
      <c r="U84" s="748"/>
      <c r="V84" s="749"/>
      <c r="W84" s="749"/>
      <c r="X84" s="746"/>
      <c r="Y84" s="746"/>
      <c r="Z84" s="746"/>
      <c r="AA84" s="744">
        <v>0</v>
      </c>
      <c r="AB84" s="744"/>
      <c r="AC84" s="744"/>
      <c r="AD84" s="744"/>
      <c r="AE84" s="742"/>
      <c r="AF84" s="742"/>
      <c r="AG84" s="742"/>
      <c r="AH84" s="744"/>
      <c r="AI84" s="744"/>
      <c r="AJ84" s="744">
        <f>AA84/2</f>
        <v>0</v>
      </c>
      <c r="AK84" s="744"/>
      <c r="AL84" s="744">
        <v>0</v>
      </c>
      <c r="AM84" s="744">
        <v>50000</v>
      </c>
      <c r="AN84" s="744">
        <v>0</v>
      </c>
      <c r="AO84" s="744">
        <v>200000</v>
      </c>
      <c r="AP84" s="750">
        <f t="shared" si="40"/>
        <v>25000</v>
      </c>
      <c r="AQ84" s="744">
        <v>0</v>
      </c>
      <c r="AR84" s="744">
        <v>0</v>
      </c>
      <c r="AS84" s="751">
        <f t="shared" si="32"/>
        <v>-50000</v>
      </c>
      <c r="AT84" s="146">
        <v>0</v>
      </c>
      <c r="AU84" s="751">
        <v>0</v>
      </c>
      <c r="AV84" s="751">
        <v>0</v>
      </c>
    </row>
    <row r="85" spans="1:53" s="223" customFormat="1" ht="15.6" customHeight="1" x14ac:dyDescent="0.2">
      <c r="A85" s="503">
        <v>32912</v>
      </c>
      <c r="B85" s="57" t="s">
        <v>310</v>
      </c>
      <c r="C85" s="741"/>
      <c r="D85" s="741"/>
      <c r="E85" s="741"/>
      <c r="F85" s="742"/>
      <c r="G85" s="743"/>
      <c r="H85" s="742"/>
      <c r="I85" s="744"/>
      <c r="J85" s="744"/>
      <c r="K85" s="744"/>
      <c r="L85" s="744"/>
      <c r="M85" s="744"/>
      <c r="N85" s="745"/>
      <c r="O85" s="745"/>
      <c r="P85" s="745"/>
      <c r="Q85" s="742"/>
      <c r="R85" s="746"/>
      <c r="S85" s="747"/>
      <c r="T85" s="747"/>
      <c r="U85" s="748"/>
      <c r="V85" s="749"/>
      <c r="W85" s="749"/>
      <c r="X85" s="746"/>
      <c r="Y85" s="746"/>
      <c r="Z85" s="746"/>
      <c r="AA85" s="744"/>
      <c r="AB85" s="744"/>
      <c r="AC85" s="744"/>
      <c r="AD85" s="744"/>
      <c r="AE85" s="742"/>
      <c r="AF85" s="742"/>
      <c r="AG85" s="742"/>
      <c r="AH85" s="744"/>
      <c r="AI85" s="744"/>
      <c r="AJ85" s="744"/>
      <c r="AK85" s="744"/>
      <c r="AL85" s="744"/>
      <c r="AM85" s="744"/>
      <c r="AN85" s="744"/>
      <c r="AO85" s="744"/>
      <c r="AP85" s="750"/>
      <c r="AQ85" s="744"/>
      <c r="AR85" s="744"/>
      <c r="AS85" s="751"/>
      <c r="AT85" s="146">
        <v>110000</v>
      </c>
      <c r="AU85" s="146">
        <v>10000</v>
      </c>
      <c r="AV85" s="146">
        <v>10000</v>
      </c>
      <c r="AY85" s="63"/>
      <c r="AZ85" s="63"/>
      <c r="BA85" s="63"/>
    </row>
    <row r="86" spans="1:53" s="223" customFormat="1" ht="14.45" customHeight="1" x14ac:dyDescent="0.2">
      <c r="A86" s="641">
        <v>32919</v>
      </c>
      <c r="B86" s="642" t="s">
        <v>292</v>
      </c>
      <c r="C86" s="741"/>
      <c r="D86" s="741"/>
      <c r="E86" s="741"/>
      <c r="F86" s="742"/>
      <c r="G86" s="743"/>
      <c r="H86" s="742"/>
      <c r="I86" s="744"/>
      <c r="J86" s="744"/>
      <c r="K86" s="744"/>
      <c r="L86" s="744"/>
      <c r="M86" s="744"/>
      <c r="N86" s="745"/>
      <c r="O86" s="745"/>
      <c r="P86" s="745"/>
      <c r="Q86" s="742"/>
      <c r="R86" s="746"/>
      <c r="S86" s="747"/>
      <c r="T86" s="747"/>
      <c r="U86" s="748"/>
      <c r="V86" s="749"/>
      <c r="W86" s="749"/>
      <c r="X86" s="746"/>
      <c r="Y86" s="746"/>
      <c r="Z86" s="746"/>
      <c r="AA86" s="744"/>
      <c r="AB86" s="744"/>
      <c r="AC86" s="744"/>
      <c r="AD86" s="744"/>
      <c r="AE86" s="742"/>
      <c r="AF86" s="742"/>
      <c r="AG86" s="742"/>
      <c r="AH86" s="744"/>
      <c r="AI86" s="744"/>
      <c r="AJ86" s="744"/>
      <c r="AK86" s="744"/>
      <c r="AL86" s="744"/>
      <c r="AM86" s="744"/>
      <c r="AN86" s="744"/>
      <c r="AO86" s="744"/>
      <c r="AP86" s="750"/>
      <c r="AQ86" s="744"/>
      <c r="AR86" s="744"/>
      <c r="AS86" s="751"/>
      <c r="AT86" s="146">
        <v>10000</v>
      </c>
      <c r="AU86" s="146">
        <v>10000</v>
      </c>
      <c r="AV86" s="146">
        <v>10000</v>
      </c>
      <c r="AY86" s="63"/>
      <c r="AZ86" s="63"/>
      <c r="BA86" s="63"/>
    </row>
    <row r="87" spans="1:53" s="223" customFormat="1" ht="13.9" customHeight="1" x14ac:dyDescent="0.2">
      <c r="A87" s="557">
        <v>32921</v>
      </c>
      <c r="B87" s="65" t="s">
        <v>293</v>
      </c>
      <c r="C87" s="558">
        <v>2386.6999999999998</v>
      </c>
      <c r="D87" s="558">
        <v>2282.9499999999998</v>
      </c>
      <c r="E87" s="558">
        <v>3000</v>
      </c>
      <c r="F87" s="566">
        <v>3000</v>
      </c>
      <c r="G87" s="625">
        <v>1559</v>
      </c>
      <c r="H87" s="566">
        <v>3000</v>
      </c>
      <c r="I87" s="146">
        <v>1500</v>
      </c>
      <c r="J87" s="146">
        <v>2713.09</v>
      </c>
      <c r="K87" s="146">
        <v>2010</v>
      </c>
      <c r="L87" s="146">
        <v>2713.09</v>
      </c>
      <c r="M87" s="146">
        <f>SUM(L87-K87)</f>
        <v>703.09000000000015</v>
      </c>
      <c r="N87" s="141"/>
      <c r="O87" s="141"/>
      <c r="P87" s="141"/>
      <c r="Q87" s="566">
        <v>0</v>
      </c>
      <c r="R87" s="565">
        <v>3000</v>
      </c>
      <c r="S87" s="627">
        <v>3000</v>
      </c>
      <c r="T87" s="627">
        <v>3000</v>
      </c>
      <c r="U87" s="140">
        <f>+R87/2</f>
        <v>1500</v>
      </c>
      <c r="V87" s="564">
        <v>0</v>
      </c>
      <c r="W87" s="564">
        <v>0</v>
      </c>
      <c r="X87" s="565">
        <v>0</v>
      </c>
      <c r="Y87" s="565"/>
      <c r="Z87" s="565">
        <v>0</v>
      </c>
      <c r="AA87" s="146">
        <v>3500</v>
      </c>
      <c r="AB87" s="146"/>
      <c r="AC87" s="146"/>
      <c r="AD87" s="146">
        <v>3500</v>
      </c>
      <c r="AE87" s="566"/>
      <c r="AF87" s="566"/>
      <c r="AG87" s="566"/>
      <c r="AH87" s="146">
        <v>3500</v>
      </c>
      <c r="AI87" s="146">
        <v>3500</v>
      </c>
      <c r="AJ87" s="146">
        <f>AA87/2</f>
        <v>1750</v>
      </c>
      <c r="AK87" s="146">
        <v>0</v>
      </c>
      <c r="AL87" s="146">
        <v>0</v>
      </c>
      <c r="AM87" s="146">
        <v>4000</v>
      </c>
      <c r="AN87" s="146">
        <v>4000</v>
      </c>
      <c r="AO87" s="146">
        <v>4000</v>
      </c>
      <c r="AP87" s="146">
        <f t="shared" si="40"/>
        <v>2000</v>
      </c>
      <c r="AQ87" s="146">
        <v>6455.16</v>
      </c>
      <c r="AR87" s="146">
        <v>6456</v>
      </c>
      <c r="AS87" s="146">
        <f t="shared" si="32"/>
        <v>2456</v>
      </c>
      <c r="AT87" s="146">
        <v>7000</v>
      </c>
      <c r="AU87" s="146">
        <v>7000</v>
      </c>
      <c r="AV87" s="146">
        <v>7000</v>
      </c>
    </row>
    <row r="88" spans="1:53" s="223" customFormat="1" ht="14.45" customHeight="1" x14ac:dyDescent="0.2">
      <c r="A88" s="557">
        <v>32922</v>
      </c>
      <c r="B88" s="65" t="s">
        <v>294</v>
      </c>
      <c r="C88" s="558"/>
      <c r="D88" s="558"/>
      <c r="E88" s="558"/>
      <c r="F88" s="566"/>
      <c r="G88" s="625"/>
      <c r="H88" s="566"/>
      <c r="I88" s="146"/>
      <c r="J88" s="146"/>
      <c r="K88" s="146"/>
      <c r="L88" s="146"/>
      <c r="M88" s="146"/>
      <c r="N88" s="141"/>
      <c r="O88" s="141"/>
      <c r="P88" s="141"/>
      <c r="Q88" s="566"/>
      <c r="R88" s="565"/>
      <c r="S88" s="627"/>
      <c r="T88" s="627"/>
      <c r="U88" s="140"/>
      <c r="V88" s="564"/>
      <c r="W88" s="564"/>
      <c r="X88" s="565"/>
      <c r="Y88" s="565"/>
      <c r="Z88" s="565"/>
      <c r="AA88" s="146"/>
      <c r="AB88" s="146"/>
      <c r="AC88" s="146"/>
      <c r="AD88" s="146"/>
      <c r="AE88" s="566"/>
      <c r="AF88" s="566"/>
      <c r="AG88" s="56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  <c r="AR88" s="146"/>
      <c r="AS88" s="146"/>
      <c r="AT88" s="146">
        <v>8000</v>
      </c>
      <c r="AU88" s="146">
        <v>8000</v>
      </c>
      <c r="AV88" s="146">
        <v>8000</v>
      </c>
    </row>
    <row r="89" spans="1:53" s="223" customFormat="1" ht="14.45" customHeight="1" x14ac:dyDescent="0.2">
      <c r="A89" s="557">
        <v>32931</v>
      </c>
      <c r="B89" s="65" t="s">
        <v>170</v>
      </c>
      <c r="C89" s="558">
        <v>53743.76</v>
      </c>
      <c r="D89" s="558">
        <v>46412.84</v>
      </c>
      <c r="E89" s="558">
        <v>40000</v>
      </c>
      <c r="F89" s="566">
        <v>50000</v>
      </c>
      <c r="G89" s="625">
        <v>80000</v>
      </c>
      <c r="H89" s="566">
        <v>120000</v>
      </c>
      <c r="I89" s="146">
        <v>32500</v>
      </c>
      <c r="J89" s="146">
        <v>53476.69</v>
      </c>
      <c r="K89" s="146">
        <v>43550</v>
      </c>
      <c r="L89" s="146">
        <v>67228.960000000006</v>
      </c>
      <c r="M89" s="146">
        <f>SUM(L89-K89)</f>
        <v>23678.960000000006</v>
      </c>
      <c r="N89" s="141"/>
      <c r="O89" s="141"/>
      <c r="P89" s="141"/>
      <c r="Q89" s="566">
        <v>100000</v>
      </c>
      <c r="R89" s="565">
        <v>100000</v>
      </c>
      <c r="S89" s="627">
        <v>100000</v>
      </c>
      <c r="T89" s="627">
        <v>100000</v>
      </c>
      <c r="U89" s="140">
        <f>+R89/2</f>
        <v>50000</v>
      </c>
      <c r="V89" s="564">
        <v>53747.89</v>
      </c>
      <c r="W89" s="564">
        <v>70000</v>
      </c>
      <c r="X89" s="565">
        <v>65928</v>
      </c>
      <c r="Y89" s="565"/>
      <c r="Z89" s="565">
        <v>80000</v>
      </c>
      <c r="AA89" s="146">
        <v>60000</v>
      </c>
      <c r="AB89" s="146"/>
      <c r="AC89" s="146"/>
      <c r="AD89" s="146">
        <v>60000</v>
      </c>
      <c r="AE89" s="566"/>
      <c r="AF89" s="566"/>
      <c r="AG89" s="566"/>
      <c r="AH89" s="146">
        <v>60000</v>
      </c>
      <c r="AI89" s="146">
        <v>60000</v>
      </c>
      <c r="AJ89" s="146">
        <f>AA89/2</f>
        <v>30000</v>
      </c>
      <c r="AK89" s="146">
        <v>106326.71</v>
      </c>
      <c r="AL89" s="146">
        <v>110000</v>
      </c>
      <c r="AM89" s="146">
        <v>90000</v>
      </c>
      <c r="AN89" s="146">
        <v>90000</v>
      </c>
      <c r="AO89" s="146">
        <v>90000</v>
      </c>
      <c r="AP89" s="146">
        <f t="shared" si="40"/>
        <v>45000</v>
      </c>
      <c r="AQ89" s="146">
        <v>98606.87</v>
      </c>
      <c r="AR89" s="146">
        <v>120000</v>
      </c>
      <c r="AS89" s="146">
        <f t="shared" si="32"/>
        <v>30000</v>
      </c>
      <c r="AT89" s="146">
        <v>80000</v>
      </c>
      <c r="AU89" s="146">
        <v>80000</v>
      </c>
      <c r="AV89" s="146">
        <v>80000</v>
      </c>
    </row>
    <row r="90" spans="1:53" s="223" customFormat="1" ht="13.15" customHeight="1" x14ac:dyDescent="0.2">
      <c r="A90" s="557">
        <v>32941</v>
      </c>
      <c r="B90" s="65" t="s">
        <v>171</v>
      </c>
      <c r="C90" s="558"/>
      <c r="D90" s="558"/>
      <c r="E90" s="558"/>
      <c r="F90" s="566"/>
      <c r="G90" s="625"/>
      <c r="H90" s="566"/>
      <c r="I90" s="146"/>
      <c r="J90" s="146"/>
      <c r="K90" s="146"/>
      <c r="L90" s="146"/>
      <c r="M90" s="146"/>
      <c r="N90" s="141"/>
      <c r="O90" s="141"/>
      <c r="P90" s="141"/>
      <c r="Q90" s="566"/>
      <c r="R90" s="565"/>
      <c r="S90" s="627"/>
      <c r="T90" s="627"/>
      <c r="U90" s="140"/>
      <c r="V90" s="564"/>
      <c r="W90" s="564"/>
      <c r="X90" s="565"/>
      <c r="Y90" s="565"/>
      <c r="Z90" s="565"/>
      <c r="AA90" s="146"/>
      <c r="AB90" s="146"/>
      <c r="AC90" s="146"/>
      <c r="AD90" s="146"/>
      <c r="AE90" s="566"/>
      <c r="AF90" s="566"/>
      <c r="AG90" s="566"/>
      <c r="AH90" s="146"/>
      <c r="AI90" s="146"/>
      <c r="AJ90" s="146"/>
      <c r="AK90" s="146"/>
      <c r="AL90" s="146"/>
      <c r="AM90" s="146">
        <v>0</v>
      </c>
      <c r="AN90" s="146"/>
      <c r="AO90" s="146"/>
      <c r="AP90" s="146">
        <f t="shared" si="40"/>
        <v>0</v>
      </c>
      <c r="AQ90" s="146">
        <v>9000</v>
      </c>
      <c r="AR90" s="146">
        <v>9000</v>
      </c>
      <c r="AS90" s="146">
        <f t="shared" si="32"/>
        <v>9000</v>
      </c>
      <c r="AT90" s="146">
        <v>12000</v>
      </c>
      <c r="AU90" s="146">
        <v>12000</v>
      </c>
      <c r="AV90" s="146">
        <v>12000</v>
      </c>
    </row>
    <row r="91" spans="1:53" s="223" customFormat="1" ht="13.15" customHeight="1" x14ac:dyDescent="0.2">
      <c r="A91" s="557">
        <v>32951</v>
      </c>
      <c r="B91" s="65" t="s">
        <v>296</v>
      </c>
      <c r="C91" s="558"/>
      <c r="D91" s="558"/>
      <c r="E91" s="558"/>
      <c r="F91" s="566"/>
      <c r="G91" s="625"/>
      <c r="H91" s="566"/>
      <c r="I91" s="146"/>
      <c r="J91" s="146"/>
      <c r="K91" s="146"/>
      <c r="L91" s="146"/>
      <c r="M91" s="146"/>
      <c r="N91" s="141"/>
      <c r="O91" s="141"/>
      <c r="P91" s="141"/>
      <c r="Q91" s="566"/>
      <c r="R91" s="565"/>
      <c r="S91" s="627"/>
      <c r="T91" s="627"/>
      <c r="U91" s="140"/>
      <c r="V91" s="564"/>
      <c r="W91" s="564"/>
      <c r="X91" s="565"/>
      <c r="Y91" s="565"/>
      <c r="Z91" s="565"/>
      <c r="AA91" s="146"/>
      <c r="AB91" s="146"/>
      <c r="AC91" s="146"/>
      <c r="AD91" s="146"/>
      <c r="AE91" s="566"/>
      <c r="AF91" s="566"/>
      <c r="AG91" s="56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  <c r="AR91" s="146"/>
      <c r="AS91" s="146"/>
      <c r="AT91" s="146">
        <v>1300</v>
      </c>
      <c r="AU91" s="146">
        <v>1300</v>
      </c>
      <c r="AV91" s="146">
        <v>1300</v>
      </c>
    </row>
    <row r="92" spans="1:53" s="223" customFormat="1" ht="14.45" customHeight="1" x14ac:dyDescent="0.2">
      <c r="A92" s="557">
        <v>32953</v>
      </c>
      <c r="B92" s="65" t="s">
        <v>295</v>
      </c>
      <c r="C92" s="558"/>
      <c r="D92" s="558"/>
      <c r="E92" s="558"/>
      <c r="F92" s="566"/>
      <c r="G92" s="625"/>
      <c r="H92" s="566"/>
      <c r="I92" s="146"/>
      <c r="J92" s="146"/>
      <c r="K92" s="146"/>
      <c r="L92" s="146"/>
      <c r="M92" s="146"/>
      <c r="N92" s="141"/>
      <c r="O92" s="141"/>
      <c r="P92" s="141"/>
      <c r="Q92" s="566"/>
      <c r="R92" s="565"/>
      <c r="S92" s="627"/>
      <c r="T92" s="627"/>
      <c r="U92" s="140"/>
      <c r="V92" s="564"/>
      <c r="W92" s="564"/>
      <c r="X92" s="565"/>
      <c r="Y92" s="565"/>
      <c r="Z92" s="565"/>
      <c r="AA92" s="146"/>
      <c r="AB92" s="146"/>
      <c r="AC92" s="146"/>
      <c r="AD92" s="146"/>
      <c r="AE92" s="566"/>
      <c r="AF92" s="566"/>
      <c r="AG92" s="56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  <c r="AR92" s="146"/>
      <c r="AS92" s="146"/>
      <c r="AT92" s="146">
        <v>7000</v>
      </c>
      <c r="AU92" s="146">
        <v>7000</v>
      </c>
      <c r="AV92" s="146">
        <v>7000</v>
      </c>
    </row>
    <row r="93" spans="1:53" s="223" customFormat="1" ht="13.9" customHeight="1" x14ac:dyDescent="0.2">
      <c r="A93" s="557">
        <v>32961</v>
      </c>
      <c r="B93" s="65" t="s">
        <v>225</v>
      </c>
      <c r="C93" s="558"/>
      <c r="D93" s="558"/>
      <c r="E93" s="558"/>
      <c r="F93" s="566"/>
      <c r="G93" s="625"/>
      <c r="H93" s="566"/>
      <c r="I93" s="146"/>
      <c r="J93" s="146"/>
      <c r="K93" s="146"/>
      <c r="L93" s="146"/>
      <c r="M93" s="146"/>
      <c r="N93" s="141"/>
      <c r="O93" s="141"/>
      <c r="P93" s="141"/>
      <c r="Q93" s="566"/>
      <c r="R93" s="565"/>
      <c r="S93" s="627"/>
      <c r="T93" s="627"/>
      <c r="U93" s="140"/>
      <c r="V93" s="564"/>
      <c r="W93" s="564"/>
      <c r="X93" s="565"/>
      <c r="Y93" s="565"/>
      <c r="Z93" s="565"/>
      <c r="AA93" s="146"/>
      <c r="AB93" s="146"/>
      <c r="AC93" s="146"/>
      <c r="AD93" s="146"/>
      <c r="AE93" s="566"/>
      <c r="AF93" s="566"/>
      <c r="AG93" s="56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>
        <v>10000</v>
      </c>
      <c r="AU93" s="146">
        <v>10000</v>
      </c>
      <c r="AV93" s="146">
        <v>10000</v>
      </c>
    </row>
    <row r="94" spans="1:53" s="223" customFormat="1" ht="13.9" customHeight="1" x14ac:dyDescent="0.2">
      <c r="A94" s="557">
        <v>32991</v>
      </c>
      <c r="B94" s="65" t="s">
        <v>297</v>
      </c>
      <c r="C94" s="558"/>
      <c r="D94" s="558"/>
      <c r="E94" s="558"/>
      <c r="F94" s="566"/>
      <c r="G94" s="625"/>
      <c r="H94" s="566"/>
      <c r="I94" s="146"/>
      <c r="J94" s="146"/>
      <c r="K94" s="146"/>
      <c r="L94" s="146"/>
      <c r="M94" s="146"/>
      <c r="N94" s="141"/>
      <c r="O94" s="141"/>
      <c r="P94" s="141"/>
      <c r="Q94" s="566"/>
      <c r="R94" s="565"/>
      <c r="S94" s="627"/>
      <c r="T94" s="627"/>
      <c r="U94" s="140"/>
      <c r="V94" s="564"/>
      <c r="W94" s="564"/>
      <c r="X94" s="565"/>
      <c r="Y94" s="565"/>
      <c r="Z94" s="565"/>
      <c r="AA94" s="146"/>
      <c r="AB94" s="146"/>
      <c r="AC94" s="146"/>
      <c r="AD94" s="146"/>
      <c r="AE94" s="566"/>
      <c r="AF94" s="566"/>
      <c r="AG94" s="566"/>
      <c r="AH94" s="146"/>
      <c r="AI94" s="146"/>
      <c r="AJ94" s="146"/>
      <c r="AK94" s="146"/>
      <c r="AL94" s="146"/>
      <c r="AM94" s="146">
        <v>0</v>
      </c>
      <c r="AN94" s="146"/>
      <c r="AO94" s="146"/>
      <c r="AP94" s="146">
        <f t="shared" si="40"/>
        <v>0</v>
      </c>
      <c r="AQ94" s="146">
        <v>4658.1000000000004</v>
      </c>
      <c r="AR94" s="146">
        <v>7000</v>
      </c>
      <c r="AS94" s="146">
        <f t="shared" si="32"/>
        <v>7000</v>
      </c>
      <c r="AT94" s="146">
        <v>15000</v>
      </c>
      <c r="AU94" s="146">
        <v>15000</v>
      </c>
      <c r="AV94" s="146">
        <v>15000</v>
      </c>
    </row>
    <row r="95" spans="1:53" s="2" customFormat="1" ht="13.15" customHeight="1" x14ac:dyDescent="0.2">
      <c r="A95" s="557">
        <v>329990</v>
      </c>
      <c r="B95" s="65" t="s">
        <v>172</v>
      </c>
      <c r="C95" s="558">
        <v>28972.44</v>
      </c>
      <c r="D95" s="682">
        <v>15711.47</v>
      </c>
      <c r="E95" s="558">
        <v>30000</v>
      </c>
      <c r="F95" s="566">
        <v>30000</v>
      </c>
      <c r="G95" s="625">
        <v>30000</v>
      </c>
      <c r="H95" s="566">
        <v>50000</v>
      </c>
      <c r="I95" s="146">
        <v>15000</v>
      </c>
      <c r="J95" s="146">
        <v>20790.47</v>
      </c>
      <c r="K95" s="146">
        <v>20100</v>
      </c>
      <c r="L95" s="146">
        <v>26682.83</v>
      </c>
      <c r="M95" s="146">
        <f>SUM(L95-K95)</f>
        <v>6582.8300000000017</v>
      </c>
      <c r="N95" s="628"/>
      <c r="O95" s="628"/>
      <c r="P95" s="628"/>
      <c r="Q95" s="566">
        <v>40000</v>
      </c>
      <c r="R95" s="565">
        <v>50000</v>
      </c>
      <c r="S95" s="627">
        <f>+R95</f>
        <v>50000</v>
      </c>
      <c r="T95" s="627">
        <f>+S95</f>
        <v>50000</v>
      </c>
      <c r="U95" s="140">
        <f>+R95/2</f>
        <v>25000</v>
      </c>
      <c r="V95" s="564">
        <v>17557.810000000001</v>
      </c>
      <c r="W95" s="564">
        <v>30000</v>
      </c>
      <c r="X95" s="565">
        <v>23203</v>
      </c>
      <c r="Y95" s="565"/>
      <c r="Z95" s="565">
        <v>30000</v>
      </c>
      <c r="AA95" s="146">
        <v>30000</v>
      </c>
      <c r="AB95" s="146"/>
      <c r="AC95" s="146"/>
      <c r="AD95" s="146">
        <v>30000</v>
      </c>
      <c r="AE95" s="566"/>
      <c r="AF95" s="566"/>
      <c r="AG95" s="566"/>
      <c r="AH95" s="146">
        <v>30000</v>
      </c>
      <c r="AI95" s="146">
        <v>30000</v>
      </c>
      <c r="AJ95" s="146">
        <f>AA95/2</f>
        <v>15000</v>
      </c>
      <c r="AK95" s="146">
        <v>18965.38</v>
      </c>
      <c r="AL95" s="146">
        <v>20000</v>
      </c>
      <c r="AM95" s="146">
        <v>20000</v>
      </c>
      <c r="AN95" s="146">
        <v>20000</v>
      </c>
      <c r="AO95" s="146">
        <v>20000</v>
      </c>
      <c r="AP95" s="146">
        <f t="shared" si="40"/>
        <v>10000</v>
      </c>
      <c r="AQ95" s="146">
        <v>28400.59</v>
      </c>
      <c r="AR95" s="146">
        <v>40000</v>
      </c>
      <c r="AS95" s="146">
        <f t="shared" si="32"/>
        <v>20000</v>
      </c>
      <c r="AT95" s="146">
        <v>50000</v>
      </c>
      <c r="AU95" s="146">
        <v>50000</v>
      </c>
      <c r="AV95" s="146">
        <v>50000</v>
      </c>
    </row>
    <row r="96" spans="1:53" s="2" customFormat="1" ht="13.15" customHeight="1" x14ac:dyDescent="0.2">
      <c r="A96" s="557">
        <v>3299901</v>
      </c>
      <c r="B96" s="65" t="s">
        <v>228</v>
      </c>
      <c r="C96" s="558"/>
      <c r="D96" s="682"/>
      <c r="E96" s="558"/>
      <c r="F96" s="566"/>
      <c r="G96" s="625"/>
      <c r="H96" s="566"/>
      <c r="I96" s="146"/>
      <c r="J96" s="146"/>
      <c r="K96" s="146"/>
      <c r="L96" s="146"/>
      <c r="M96" s="146"/>
      <c r="N96" s="628"/>
      <c r="O96" s="628"/>
      <c r="P96" s="628"/>
      <c r="Q96" s="566"/>
      <c r="R96" s="565"/>
      <c r="S96" s="627"/>
      <c r="T96" s="627"/>
      <c r="U96" s="140"/>
      <c r="V96" s="564"/>
      <c r="W96" s="564"/>
      <c r="X96" s="565"/>
      <c r="Y96" s="565"/>
      <c r="Z96" s="565"/>
      <c r="AA96" s="146"/>
      <c r="AB96" s="146"/>
      <c r="AC96" s="146"/>
      <c r="AD96" s="146"/>
      <c r="AE96" s="566"/>
      <c r="AF96" s="566"/>
      <c r="AG96" s="56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>
        <v>30000</v>
      </c>
      <c r="AU96" s="146">
        <v>30000</v>
      </c>
      <c r="AV96" s="146">
        <v>30000</v>
      </c>
    </row>
    <row r="97" spans="1:52" s="270" customFormat="1" ht="13.15" customHeight="1" x14ac:dyDescent="0.2">
      <c r="A97" s="557">
        <v>329991</v>
      </c>
      <c r="B97" s="65" t="s">
        <v>173</v>
      </c>
      <c r="C97" s="558">
        <v>32721.72</v>
      </c>
      <c r="D97" s="752">
        <v>26292.36</v>
      </c>
      <c r="E97" s="753">
        <v>30000</v>
      </c>
      <c r="F97" s="566">
        <v>30000</v>
      </c>
      <c r="G97" s="566">
        <v>40000</v>
      </c>
      <c r="H97" s="566">
        <v>50000</v>
      </c>
      <c r="I97" s="146">
        <v>20000</v>
      </c>
      <c r="J97" s="146">
        <v>11866.46</v>
      </c>
      <c r="K97" s="146">
        <v>26800</v>
      </c>
      <c r="L97" s="146">
        <v>17294.599999999999</v>
      </c>
      <c r="M97" s="146">
        <f>SUM(L97-K97)</f>
        <v>-9505.4000000000015</v>
      </c>
      <c r="N97" s="137"/>
      <c r="O97" s="137"/>
      <c r="P97" s="137"/>
      <c r="Q97" s="566">
        <v>50000</v>
      </c>
      <c r="R97" s="565">
        <v>50000</v>
      </c>
      <c r="S97" s="627">
        <v>50000</v>
      </c>
      <c r="T97" s="627">
        <v>50000</v>
      </c>
      <c r="U97" s="140">
        <f>+R97/2</f>
        <v>25000</v>
      </c>
      <c r="V97" s="564">
        <v>26122.55</v>
      </c>
      <c r="W97" s="564">
        <f>+R97</f>
        <v>50000</v>
      </c>
      <c r="X97" s="565">
        <v>33512</v>
      </c>
      <c r="Y97" s="565"/>
      <c r="Z97" s="565">
        <v>50000</v>
      </c>
      <c r="AA97" s="146">
        <v>50000</v>
      </c>
      <c r="AB97" s="146"/>
      <c r="AC97" s="146"/>
      <c r="AD97" s="146">
        <v>50000</v>
      </c>
      <c r="AE97" s="566"/>
      <c r="AF97" s="566"/>
      <c r="AG97" s="566"/>
      <c r="AH97" s="146">
        <v>50000</v>
      </c>
      <c r="AI97" s="146">
        <v>50000</v>
      </c>
      <c r="AJ97" s="146">
        <f>AA97/2</f>
        <v>25000</v>
      </c>
      <c r="AK97" s="146">
        <v>43806.16</v>
      </c>
      <c r="AL97" s="146">
        <v>45000</v>
      </c>
      <c r="AM97" s="146">
        <v>50000</v>
      </c>
      <c r="AN97" s="146">
        <v>50000</v>
      </c>
      <c r="AO97" s="146">
        <v>50000</v>
      </c>
      <c r="AP97" s="146">
        <f t="shared" si="40"/>
        <v>25000</v>
      </c>
      <c r="AQ97" s="146">
        <v>20115.47</v>
      </c>
      <c r="AR97" s="146">
        <v>40000</v>
      </c>
      <c r="AS97" s="146">
        <f t="shared" si="32"/>
        <v>-10000</v>
      </c>
      <c r="AT97" s="146">
        <v>35000</v>
      </c>
      <c r="AU97" s="146">
        <v>35000</v>
      </c>
      <c r="AV97" s="146">
        <v>35000</v>
      </c>
      <c r="AY97" s="351"/>
    </row>
    <row r="98" spans="1:52" s="270" customFormat="1" ht="15.6" customHeight="1" x14ac:dyDescent="0.2">
      <c r="A98" s="557">
        <v>329992</v>
      </c>
      <c r="B98" s="65" t="s">
        <v>174</v>
      </c>
      <c r="C98" s="558">
        <v>108435.85</v>
      </c>
      <c r="D98" s="752">
        <v>64032.03</v>
      </c>
      <c r="E98" s="753">
        <v>100000</v>
      </c>
      <c r="F98" s="566">
        <v>80000</v>
      </c>
      <c r="G98" s="566">
        <v>60000</v>
      </c>
      <c r="H98" s="566">
        <v>80000</v>
      </c>
      <c r="I98" s="146">
        <v>30000</v>
      </c>
      <c r="J98" s="146">
        <v>30266.97</v>
      </c>
      <c r="K98" s="146">
        <v>40200</v>
      </c>
      <c r="L98" s="146">
        <v>48110.03</v>
      </c>
      <c r="M98" s="146">
        <f>SUM(L98-K98)</f>
        <v>7910.0299999999988</v>
      </c>
      <c r="N98" s="137"/>
      <c r="O98" s="137"/>
      <c r="P98" s="137"/>
      <c r="Q98" s="566">
        <v>120000</v>
      </c>
      <c r="R98" s="565">
        <v>120000</v>
      </c>
      <c r="S98" s="627">
        <v>120000</v>
      </c>
      <c r="T98" s="627">
        <v>120000</v>
      </c>
      <c r="U98" s="140">
        <f>+R98/2</f>
        <v>60000</v>
      </c>
      <c r="V98" s="564">
        <v>47450.45</v>
      </c>
      <c r="W98" s="564">
        <f>+R98</f>
        <v>120000</v>
      </c>
      <c r="X98" s="565">
        <v>94046</v>
      </c>
      <c r="Y98" s="565"/>
      <c r="Z98" s="565">
        <v>120000</v>
      </c>
      <c r="AA98" s="146">
        <v>120000</v>
      </c>
      <c r="AB98" s="146"/>
      <c r="AC98" s="146"/>
      <c r="AD98" s="66">
        <v>0</v>
      </c>
      <c r="AE98" s="566">
        <v>120000</v>
      </c>
      <c r="AF98" s="566">
        <v>120000</v>
      </c>
      <c r="AG98" s="566"/>
      <c r="AH98" s="146">
        <v>120000</v>
      </c>
      <c r="AI98" s="146">
        <v>120000</v>
      </c>
      <c r="AJ98" s="146">
        <f>AA98/2</f>
        <v>60000</v>
      </c>
      <c r="AK98" s="146">
        <v>83911.62</v>
      </c>
      <c r="AL98" s="146">
        <v>90000</v>
      </c>
      <c r="AM98" s="146">
        <v>100000</v>
      </c>
      <c r="AN98" s="146">
        <v>100000</v>
      </c>
      <c r="AO98" s="146">
        <v>100000</v>
      </c>
      <c r="AP98" s="146">
        <f t="shared" si="40"/>
        <v>50000</v>
      </c>
      <c r="AQ98" s="146">
        <v>87480.42</v>
      </c>
      <c r="AR98" s="146">
        <v>110000</v>
      </c>
      <c r="AS98" s="146">
        <f t="shared" si="32"/>
        <v>10000</v>
      </c>
      <c r="AT98" s="146">
        <v>227000</v>
      </c>
      <c r="AU98" s="146">
        <v>227000</v>
      </c>
      <c r="AV98" s="146">
        <v>227000</v>
      </c>
    </row>
    <row r="99" spans="1:52" s="270" customFormat="1" ht="14.45" customHeight="1" x14ac:dyDescent="0.2">
      <c r="A99" s="503">
        <v>329996</v>
      </c>
      <c r="B99" s="57" t="s">
        <v>312</v>
      </c>
      <c r="C99" s="504"/>
      <c r="D99" s="754"/>
      <c r="E99" s="755"/>
      <c r="F99" s="505"/>
      <c r="G99" s="505"/>
      <c r="H99" s="505"/>
      <c r="I99" s="507"/>
      <c r="J99" s="507"/>
      <c r="K99" s="507"/>
      <c r="L99" s="507"/>
      <c r="M99" s="507"/>
      <c r="N99" s="756"/>
      <c r="O99" s="756"/>
      <c r="P99" s="756"/>
      <c r="Q99" s="505"/>
      <c r="R99" s="496"/>
      <c r="S99" s="580"/>
      <c r="T99" s="580"/>
      <c r="U99" s="581"/>
      <c r="V99" s="498"/>
      <c r="W99" s="582"/>
      <c r="X99" s="579"/>
      <c r="Y99" s="565"/>
      <c r="Z99" s="579"/>
      <c r="AA99" s="584"/>
      <c r="AB99" s="584"/>
      <c r="AC99" s="584"/>
      <c r="AD99" s="757"/>
      <c r="AE99" s="585"/>
      <c r="AF99" s="585"/>
      <c r="AG99" s="585"/>
      <c r="AH99" s="584"/>
      <c r="AI99" s="584"/>
      <c r="AJ99" s="584"/>
      <c r="AK99" s="584"/>
      <c r="AL99" s="584"/>
      <c r="AM99" s="584"/>
      <c r="AN99" s="584"/>
      <c r="AO99" s="584"/>
      <c r="AP99" s="584"/>
      <c r="AQ99" s="584"/>
      <c r="AR99" s="584"/>
      <c r="AS99" s="584"/>
      <c r="AT99" s="588">
        <v>300000</v>
      </c>
      <c r="AU99" s="588">
        <v>700000</v>
      </c>
      <c r="AV99" s="588">
        <v>400000</v>
      </c>
    </row>
    <row r="100" spans="1:52" s="270" customFormat="1" ht="15.6" customHeight="1" x14ac:dyDescent="0.2">
      <c r="A100" s="503">
        <v>329998</v>
      </c>
      <c r="B100" s="57" t="s">
        <v>313</v>
      </c>
      <c r="C100" s="504"/>
      <c r="D100" s="754"/>
      <c r="E100" s="755"/>
      <c r="F100" s="505"/>
      <c r="G100" s="505"/>
      <c r="H100" s="505"/>
      <c r="I100" s="507"/>
      <c r="J100" s="507"/>
      <c r="K100" s="507"/>
      <c r="L100" s="507"/>
      <c r="M100" s="507"/>
      <c r="N100" s="756"/>
      <c r="O100" s="756"/>
      <c r="P100" s="756"/>
      <c r="Q100" s="505"/>
      <c r="R100" s="496"/>
      <c r="S100" s="580"/>
      <c r="T100" s="580"/>
      <c r="U100" s="581"/>
      <c r="V100" s="498"/>
      <c r="W100" s="582"/>
      <c r="X100" s="579"/>
      <c r="Y100" s="565"/>
      <c r="Z100" s="579"/>
      <c r="AA100" s="584"/>
      <c r="AB100" s="584"/>
      <c r="AC100" s="584"/>
      <c r="AD100" s="757"/>
      <c r="AE100" s="585"/>
      <c r="AF100" s="585"/>
      <c r="AG100" s="585"/>
      <c r="AH100" s="584"/>
      <c r="AI100" s="584"/>
      <c r="AJ100" s="584"/>
      <c r="AK100" s="584"/>
      <c r="AL100" s="584"/>
      <c r="AM100" s="584"/>
      <c r="AN100" s="584"/>
      <c r="AO100" s="584"/>
      <c r="AP100" s="584"/>
      <c r="AQ100" s="584"/>
      <c r="AR100" s="584"/>
      <c r="AS100" s="584"/>
      <c r="AT100" s="584">
        <v>50000</v>
      </c>
      <c r="AU100" s="584">
        <v>450000</v>
      </c>
      <c r="AV100" s="584">
        <v>20000</v>
      </c>
      <c r="AY100" s="351"/>
      <c r="AZ100" s="351"/>
    </row>
    <row r="101" spans="1:52" s="270" customFormat="1" ht="14.45" customHeight="1" x14ac:dyDescent="0.2">
      <c r="A101" s="503">
        <v>329999</v>
      </c>
      <c r="B101" s="57" t="s">
        <v>311</v>
      </c>
      <c r="C101" s="504"/>
      <c r="D101" s="754"/>
      <c r="E101" s="755"/>
      <c r="F101" s="505"/>
      <c r="G101" s="505"/>
      <c r="H101" s="505"/>
      <c r="I101" s="507"/>
      <c r="J101" s="507"/>
      <c r="K101" s="507"/>
      <c r="L101" s="507"/>
      <c r="M101" s="507"/>
      <c r="N101" s="756"/>
      <c r="O101" s="756"/>
      <c r="P101" s="756"/>
      <c r="Q101" s="505"/>
      <c r="R101" s="496"/>
      <c r="S101" s="580"/>
      <c r="T101" s="580"/>
      <c r="U101" s="581"/>
      <c r="V101" s="498"/>
      <c r="W101" s="582"/>
      <c r="X101" s="579"/>
      <c r="Y101" s="565"/>
      <c r="Z101" s="579"/>
      <c r="AA101" s="584"/>
      <c r="AB101" s="584"/>
      <c r="AC101" s="584"/>
      <c r="AD101" s="757"/>
      <c r="AE101" s="585"/>
      <c r="AF101" s="585"/>
      <c r="AG101" s="585"/>
      <c r="AH101" s="584"/>
      <c r="AI101" s="584"/>
      <c r="AJ101" s="584"/>
      <c r="AK101" s="584"/>
      <c r="AL101" s="584"/>
      <c r="AM101" s="584"/>
      <c r="AN101" s="584"/>
      <c r="AO101" s="584"/>
      <c r="AP101" s="584"/>
      <c r="AQ101" s="584"/>
      <c r="AR101" s="584"/>
      <c r="AS101" s="584"/>
      <c r="AT101" s="584">
        <v>600000</v>
      </c>
      <c r="AU101" s="584">
        <v>720000</v>
      </c>
      <c r="AV101" s="584">
        <v>180000</v>
      </c>
      <c r="AY101" s="351"/>
      <c r="AZ101" s="351"/>
    </row>
    <row r="102" spans="1:52" s="270" customFormat="1" ht="13.15" customHeight="1" x14ac:dyDescent="0.2">
      <c r="A102" s="503">
        <v>3299992</v>
      </c>
      <c r="B102" s="57" t="s">
        <v>316</v>
      </c>
      <c r="C102" s="504"/>
      <c r="D102" s="754"/>
      <c r="E102" s="755"/>
      <c r="F102" s="505"/>
      <c r="G102" s="505"/>
      <c r="H102" s="505"/>
      <c r="I102" s="507"/>
      <c r="J102" s="507"/>
      <c r="K102" s="507"/>
      <c r="L102" s="507"/>
      <c r="M102" s="507"/>
      <c r="N102" s="756"/>
      <c r="O102" s="756"/>
      <c r="P102" s="756"/>
      <c r="Q102" s="505"/>
      <c r="R102" s="496"/>
      <c r="S102" s="580"/>
      <c r="T102" s="580"/>
      <c r="U102" s="581"/>
      <c r="V102" s="498"/>
      <c r="W102" s="582"/>
      <c r="X102" s="579"/>
      <c r="Y102" s="565"/>
      <c r="Z102" s="579"/>
      <c r="AA102" s="584"/>
      <c r="AB102" s="584"/>
      <c r="AC102" s="584"/>
      <c r="AD102" s="757"/>
      <c r="AE102" s="585"/>
      <c r="AF102" s="585"/>
      <c r="AG102" s="585"/>
      <c r="AH102" s="584"/>
      <c r="AI102" s="584"/>
      <c r="AJ102" s="584"/>
      <c r="AK102" s="584"/>
      <c r="AL102" s="584"/>
      <c r="AM102" s="584"/>
      <c r="AN102" s="584"/>
      <c r="AO102" s="584"/>
      <c r="AP102" s="584"/>
      <c r="AQ102" s="584"/>
      <c r="AR102" s="584"/>
      <c r="AS102" s="584"/>
      <c r="AT102" s="584">
        <v>5000</v>
      </c>
      <c r="AU102" s="584">
        <v>5000</v>
      </c>
      <c r="AV102" s="584">
        <v>5000</v>
      </c>
      <c r="AY102" s="351"/>
      <c r="AZ102" s="351"/>
    </row>
    <row r="103" spans="1:52" s="271" customFormat="1" ht="12.6" customHeight="1" x14ac:dyDescent="0.2">
      <c r="A103" s="510">
        <v>329</v>
      </c>
      <c r="B103" s="511" t="s">
        <v>175</v>
      </c>
      <c r="C103" s="512">
        <f>SUM(C87:C98)</f>
        <v>226260.47</v>
      </c>
      <c r="D103" s="512">
        <f>SUM(D87:D98)</f>
        <v>154731.65</v>
      </c>
      <c r="E103" s="512">
        <f>SUM(E87:E98)</f>
        <v>203000</v>
      </c>
      <c r="F103" s="513">
        <f>SUM(F87:F98)</f>
        <v>193000</v>
      </c>
      <c r="G103" s="514">
        <f>SUM(G87:G98)</f>
        <v>211559</v>
      </c>
      <c r="H103" s="513">
        <f t="shared" ref="H103:M103" si="41">SUM(H83:H98)</f>
        <v>533000</v>
      </c>
      <c r="I103" s="515">
        <f t="shared" si="41"/>
        <v>234000</v>
      </c>
      <c r="J103" s="515">
        <f t="shared" si="41"/>
        <v>233145.02</v>
      </c>
      <c r="K103" s="515">
        <f t="shared" si="41"/>
        <v>313560</v>
      </c>
      <c r="L103" s="515">
        <f t="shared" si="41"/>
        <v>304255.56</v>
      </c>
      <c r="M103" s="515">
        <f t="shared" si="41"/>
        <v>-9304.4400000000096</v>
      </c>
      <c r="N103" s="756"/>
      <c r="O103" s="756"/>
      <c r="P103" s="756"/>
      <c r="Q103" s="513">
        <f t="shared" ref="Q103:X103" si="42">SUM(Q83:Q98)</f>
        <v>500000</v>
      </c>
      <c r="R103" s="517">
        <f t="shared" si="42"/>
        <v>513000</v>
      </c>
      <c r="S103" s="518">
        <f t="shared" si="42"/>
        <v>513000</v>
      </c>
      <c r="T103" s="519">
        <f t="shared" si="42"/>
        <v>513000</v>
      </c>
      <c r="U103" s="520">
        <f t="shared" si="42"/>
        <v>256500</v>
      </c>
      <c r="V103" s="517">
        <f t="shared" si="42"/>
        <v>195559.89999999997</v>
      </c>
      <c r="W103" s="521">
        <f t="shared" si="42"/>
        <v>430000</v>
      </c>
      <c r="X103" s="521">
        <f t="shared" si="42"/>
        <v>362393</v>
      </c>
      <c r="Y103" s="565"/>
      <c r="Z103" s="521">
        <f t="shared" ref="Z103:AR103" si="43">SUM(Z83:Z98)</f>
        <v>480000</v>
      </c>
      <c r="AA103" s="522">
        <f t="shared" si="43"/>
        <v>523500</v>
      </c>
      <c r="AB103" s="522">
        <f t="shared" si="43"/>
        <v>0</v>
      </c>
      <c r="AC103" s="522">
        <f t="shared" si="43"/>
        <v>0</v>
      </c>
      <c r="AD103" s="522">
        <f t="shared" si="43"/>
        <v>403500</v>
      </c>
      <c r="AE103" s="523">
        <f t="shared" si="43"/>
        <v>120000</v>
      </c>
      <c r="AF103" s="523">
        <f t="shared" si="43"/>
        <v>120000</v>
      </c>
      <c r="AG103" s="523">
        <f t="shared" si="43"/>
        <v>0</v>
      </c>
      <c r="AH103" s="522">
        <f t="shared" si="43"/>
        <v>523500</v>
      </c>
      <c r="AI103" s="522">
        <f t="shared" si="43"/>
        <v>523500</v>
      </c>
      <c r="AJ103" s="522">
        <f t="shared" si="43"/>
        <v>261750</v>
      </c>
      <c r="AK103" s="522">
        <f t="shared" si="43"/>
        <v>444483.82000000007</v>
      </c>
      <c r="AL103" s="522">
        <f t="shared" si="43"/>
        <v>495000</v>
      </c>
      <c r="AM103" s="522">
        <f t="shared" si="43"/>
        <v>574000</v>
      </c>
      <c r="AN103" s="522">
        <f t="shared" si="43"/>
        <v>524000</v>
      </c>
      <c r="AO103" s="522">
        <f t="shared" si="43"/>
        <v>724000</v>
      </c>
      <c r="AP103" s="522">
        <f t="shared" si="43"/>
        <v>287000</v>
      </c>
      <c r="AQ103" s="522">
        <f t="shared" si="43"/>
        <v>442069.93</v>
      </c>
      <c r="AR103" s="522">
        <f t="shared" si="43"/>
        <v>561456</v>
      </c>
      <c r="AS103" s="522">
        <f t="shared" si="32"/>
        <v>-12544</v>
      </c>
      <c r="AT103" s="522">
        <f>SUM(AT83:AT102)</f>
        <v>1798300</v>
      </c>
      <c r="AU103" s="522">
        <f>SUM(AU83:AU102)</f>
        <v>2618300</v>
      </c>
      <c r="AV103" s="522">
        <f>SUM(AV83:AV102)</f>
        <v>1348300</v>
      </c>
    </row>
    <row r="104" spans="1:52" s="261" customFormat="1" ht="12.75" hidden="1" customHeight="1" x14ac:dyDescent="0.2">
      <c r="A104" s="958" t="s">
        <v>0</v>
      </c>
      <c r="B104" s="979" t="s">
        <v>96</v>
      </c>
      <c r="C104" s="980" t="s">
        <v>97</v>
      </c>
      <c r="D104" s="981" t="s">
        <v>98</v>
      </c>
      <c r="E104" s="982" t="s">
        <v>99</v>
      </c>
      <c r="F104" s="983" t="s">
        <v>100</v>
      </c>
      <c r="G104" s="18" t="s">
        <v>3</v>
      </c>
      <c r="H104" s="954" t="s">
        <v>101</v>
      </c>
      <c r="I104" s="984" t="s">
        <v>102</v>
      </c>
      <c r="J104" s="965" t="s">
        <v>103</v>
      </c>
      <c r="K104" s="984" t="s">
        <v>104</v>
      </c>
      <c r="L104" s="965" t="s">
        <v>105</v>
      </c>
      <c r="M104" s="965" t="s">
        <v>106</v>
      </c>
      <c r="N104" s="758"/>
      <c r="O104" s="758"/>
      <c r="P104" s="758"/>
      <c r="Q104" s="954" t="s">
        <v>107</v>
      </c>
      <c r="R104" s="952" t="s">
        <v>7</v>
      </c>
      <c r="S104" s="952" t="s">
        <v>8</v>
      </c>
      <c r="T104" s="952"/>
      <c r="U104" s="966" t="s">
        <v>108</v>
      </c>
      <c r="V104" s="966" t="s">
        <v>109</v>
      </c>
      <c r="W104" s="952" t="s">
        <v>110</v>
      </c>
      <c r="X104" s="952" t="s">
        <v>111</v>
      </c>
      <c r="Y104" s="952" t="s">
        <v>111</v>
      </c>
      <c r="Z104" s="952" t="s">
        <v>112</v>
      </c>
      <c r="AA104" s="965" t="s">
        <v>14</v>
      </c>
      <c r="AB104" s="965" t="s">
        <v>17</v>
      </c>
      <c r="AC104" s="965" t="s">
        <v>18</v>
      </c>
      <c r="AD104" s="965" t="s">
        <v>113</v>
      </c>
      <c r="AE104" s="965" t="s">
        <v>114</v>
      </c>
      <c r="AF104" s="965"/>
      <c r="AG104" s="965"/>
      <c r="AH104" s="965" t="s">
        <v>115</v>
      </c>
      <c r="AI104" s="985" t="s">
        <v>116</v>
      </c>
      <c r="AJ104" s="965" t="s">
        <v>176</v>
      </c>
      <c r="AK104" s="965" t="s">
        <v>177</v>
      </c>
      <c r="AL104" s="965" t="s">
        <v>119</v>
      </c>
      <c r="AM104" s="965" t="s">
        <v>178</v>
      </c>
      <c r="AN104" s="965" t="s">
        <v>179</v>
      </c>
      <c r="AO104" s="965" t="s">
        <v>122</v>
      </c>
      <c r="AP104" s="965" t="s">
        <v>178</v>
      </c>
      <c r="AQ104" s="965" t="s">
        <v>178</v>
      </c>
      <c r="AR104" s="965" t="s">
        <v>178</v>
      </c>
      <c r="AS104" s="965" t="s">
        <v>178</v>
      </c>
      <c r="AT104" s="965" t="s">
        <v>178</v>
      </c>
      <c r="AU104" s="965" t="s">
        <v>178</v>
      </c>
      <c r="AV104" s="965" t="s">
        <v>178</v>
      </c>
    </row>
    <row r="105" spans="1:52" s="261" customFormat="1" ht="12.75" hidden="1" customHeight="1" x14ac:dyDescent="0.2">
      <c r="A105" s="958"/>
      <c r="B105" s="979"/>
      <c r="C105" s="980"/>
      <c r="D105" s="981"/>
      <c r="E105" s="982"/>
      <c r="F105" s="983"/>
      <c r="G105" s="759" t="s">
        <v>30</v>
      </c>
      <c r="H105" s="954"/>
      <c r="I105" s="984"/>
      <c r="J105" s="965"/>
      <c r="K105" s="984"/>
      <c r="L105" s="965"/>
      <c r="M105" s="965"/>
      <c r="N105" s="760"/>
      <c r="O105" s="760"/>
      <c r="P105" s="760"/>
      <c r="Q105" s="954"/>
      <c r="R105" s="952"/>
      <c r="S105" s="761" t="s">
        <v>34</v>
      </c>
      <c r="T105" s="761" t="s">
        <v>35</v>
      </c>
      <c r="U105" s="966"/>
      <c r="V105" s="966"/>
      <c r="W105" s="952"/>
      <c r="X105" s="952"/>
      <c r="Y105" s="952"/>
      <c r="Z105" s="952"/>
      <c r="AA105" s="965"/>
      <c r="AB105" s="965"/>
      <c r="AC105" s="965"/>
      <c r="AD105" s="965"/>
      <c r="AE105" s="440" t="s">
        <v>125</v>
      </c>
      <c r="AF105" s="440" t="s">
        <v>126</v>
      </c>
      <c r="AG105" s="440" t="s">
        <v>127</v>
      </c>
      <c r="AH105" s="965"/>
      <c r="AI105" s="985"/>
      <c r="AJ105" s="965"/>
      <c r="AK105" s="965"/>
      <c r="AL105" s="965"/>
      <c r="AM105" s="965"/>
      <c r="AN105" s="965"/>
      <c r="AO105" s="965"/>
      <c r="AP105" s="965"/>
      <c r="AQ105" s="965"/>
      <c r="AR105" s="965"/>
      <c r="AS105" s="965"/>
      <c r="AT105" s="965"/>
      <c r="AU105" s="965"/>
      <c r="AV105" s="965"/>
    </row>
    <row r="106" spans="1:52" s="262" customFormat="1" ht="12.75" hidden="1" customHeight="1" x14ac:dyDescent="0.2">
      <c r="A106" s="958"/>
      <c r="B106" s="458">
        <v>1</v>
      </c>
      <c r="C106" s="459">
        <v>2</v>
      </c>
      <c r="D106" s="459">
        <v>3</v>
      </c>
      <c r="E106" s="459">
        <v>4</v>
      </c>
      <c r="F106" s="459">
        <v>2</v>
      </c>
      <c r="G106" s="459">
        <v>3</v>
      </c>
      <c r="H106" s="459">
        <v>2</v>
      </c>
      <c r="I106" s="460">
        <v>3</v>
      </c>
      <c r="J106" s="460">
        <v>4</v>
      </c>
      <c r="K106" s="460">
        <v>3</v>
      </c>
      <c r="L106" s="460">
        <v>4</v>
      </c>
      <c r="M106" s="460">
        <v>5</v>
      </c>
      <c r="N106" s="762"/>
      <c r="O106" s="762"/>
      <c r="P106" s="762"/>
      <c r="Q106" s="459">
        <v>2</v>
      </c>
      <c r="R106" s="461">
        <v>2</v>
      </c>
      <c r="S106" s="461">
        <v>4</v>
      </c>
      <c r="T106" s="461">
        <v>5</v>
      </c>
      <c r="U106" s="461">
        <v>3</v>
      </c>
      <c r="V106" s="461">
        <v>4</v>
      </c>
      <c r="W106" s="461">
        <v>3</v>
      </c>
      <c r="X106" s="461">
        <v>4</v>
      </c>
      <c r="Y106" s="530"/>
      <c r="Z106" s="461">
        <v>4</v>
      </c>
      <c r="AA106" s="459">
        <v>2</v>
      </c>
      <c r="AB106" s="763">
        <v>6</v>
      </c>
      <c r="AC106" s="763">
        <v>7</v>
      </c>
      <c r="AD106" s="763">
        <v>3</v>
      </c>
      <c r="AE106" s="764">
        <v>4</v>
      </c>
      <c r="AF106" s="764">
        <v>5</v>
      </c>
      <c r="AG106" s="764">
        <v>6</v>
      </c>
      <c r="AH106" s="763"/>
      <c r="AI106" s="765"/>
      <c r="AJ106" s="459">
        <v>3</v>
      </c>
      <c r="AK106" s="459">
        <v>3</v>
      </c>
      <c r="AL106" s="459">
        <v>3</v>
      </c>
      <c r="AM106" s="459">
        <v>4</v>
      </c>
      <c r="AN106" s="459">
        <v>5</v>
      </c>
      <c r="AO106" s="459">
        <v>6</v>
      </c>
      <c r="AP106" s="459">
        <v>4</v>
      </c>
      <c r="AQ106" s="459">
        <v>4</v>
      </c>
      <c r="AR106" s="459">
        <v>4</v>
      </c>
      <c r="AS106" s="459">
        <v>4</v>
      </c>
      <c r="AT106" s="459">
        <v>4</v>
      </c>
      <c r="AU106" s="459">
        <v>4</v>
      </c>
      <c r="AV106" s="459">
        <v>4</v>
      </c>
    </row>
    <row r="107" spans="1:52" s="272" customFormat="1" ht="13.15" customHeight="1" x14ac:dyDescent="0.2">
      <c r="A107" s="766">
        <v>34</v>
      </c>
      <c r="B107" s="767" t="s">
        <v>180</v>
      </c>
      <c r="C107" s="768">
        <f>SUM(C112)</f>
        <v>18117.259999999998</v>
      </c>
      <c r="D107" s="768">
        <f>SUM(D112)</f>
        <v>8400.64</v>
      </c>
      <c r="E107" s="768">
        <f>SUM(E112)</f>
        <v>10000</v>
      </c>
      <c r="F107" s="769">
        <f>SUM(F112)</f>
        <v>12000</v>
      </c>
      <c r="G107" s="769" t="e">
        <f>SUM(G112+#REF!)</f>
        <v>#REF!</v>
      </c>
      <c r="H107" s="769" t="e">
        <f>SUM(#REF!+H112)</f>
        <v>#REF!</v>
      </c>
      <c r="I107" s="770">
        <f>SUM(I112)</f>
        <v>6000</v>
      </c>
      <c r="J107" s="770">
        <f>SUM(J112)</f>
        <v>4784.6899999999996</v>
      </c>
      <c r="K107" s="770">
        <f>SUM(K112)</f>
        <v>8040</v>
      </c>
      <c r="L107" s="770">
        <f>SUM(L112)</f>
        <v>8418.3799999999992</v>
      </c>
      <c r="M107" s="770">
        <f>SUM(M112)</f>
        <v>378.3799999999992</v>
      </c>
      <c r="N107" s="771"/>
      <c r="O107" s="771"/>
      <c r="P107" s="771"/>
      <c r="Q107" s="769" t="e">
        <f>SUM(#REF!+Q112)</f>
        <v>#REF!</v>
      </c>
      <c r="R107" s="772" t="e">
        <f>SUM(#REF!+R112)</f>
        <v>#REF!</v>
      </c>
      <c r="S107" s="773" t="e">
        <f>SUM(#REF!+S112)</f>
        <v>#REF!</v>
      </c>
      <c r="T107" s="774" t="e">
        <f>SUM(#REF!+T112)</f>
        <v>#REF!</v>
      </c>
      <c r="U107" s="775" t="e">
        <f>SUM(#REF!+U112)</f>
        <v>#REF!</v>
      </c>
      <c r="V107" s="772" t="e">
        <f>SUM(#REF!+V112)</f>
        <v>#REF!</v>
      </c>
      <c r="W107" s="776" t="e">
        <f>SUM(#REF!+W112)</f>
        <v>#REF!</v>
      </c>
      <c r="X107" s="776" t="e">
        <f>SUM(#REF!+X112)</f>
        <v>#REF!</v>
      </c>
      <c r="Y107" s="777"/>
      <c r="Z107" s="776" t="e">
        <f>SUM(#REF!+Z112)</f>
        <v>#REF!</v>
      </c>
      <c r="AA107" s="778" t="e">
        <f>SUM(#REF!+AA112)</f>
        <v>#REF!</v>
      </c>
      <c r="AB107" s="778" t="e">
        <f>SUM(#REF!+AB112)</f>
        <v>#REF!</v>
      </c>
      <c r="AC107" s="778" t="e">
        <f>SUM(#REF!+AC112)</f>
        <v>#REF!</v>
      </c>
      <c r="AD107" s="778" t="e">
        <f>SUM(#REF!+AD112)</f>
        <v>#REF!</v>
      </c>
      <c r="AE107" s="779" t="e">
        <f>SUM(#REF!+AE112)</f>
        <v>#REF!</v>
      </c>
      <c r="AF107" s="779" t="e">
        <f>SUM(#REF!+AF112)</f>
        <v>#REF!</v>
      </c>
      <c r="AG107" s="779" t="e">
        <f>SUM(#REF!+AG112)</f>
        <v>#REF!</v>
      </c>
      <c r="AH107" s="778" t="e">
        <f>SUM(#REF!+AH112)</f>
        <v>#REF!</v>
      </c>
      <c r="AI107" s="778" t="e">
        <f>SUM(#REF!+AI112)</f>
        <v>#REF!</v>
      </c>
      <c r="AJ107" s="778" t="e">
        <f>SUM(#REF!+AJ112)</f>
        <v>#REF!</v>
      </c>
      <c r="AK107" s="778" t="e">
        <f>SUM(#REF!+AK112)</f>
        <v>#REF!</v>
      </c>
      <c r="AL107" s="778" t="e">
        <f>SUM(#REF!+AL112)</f>
        <v>#REF!</v>
      </c>
      <c r="AM107" s="778" t="e">
        <f>SUM(#REF!+AM112)</f>
        <v>#REF!</v>
      </c>
      <c r="AN107" s="778" t="e">
        <f>SUM(#REF!+AN112)</f>
        <v>#REF!</v>
      </c>
      <c r="AO107" s="778" t="e">
        <f>SUM(#REF!+AO112)</f>
        <v>#REF!</v>
      </c>
      <c r="AP107" s="778" t="e">
        <f>SUM(#REF!+AP112)</f>
        <v>#REF!</v>
      </c>
      <c r="AQ107" s="778" t="e">
        <f>SUM(#REF!+AQ112)</f>
        <v>#REF!</v>
      </c>
      <c r="AR107" s="778" t="e">
        <f>SUM(#REF!+AR112)</f>
        <v>#REF!</v>
      </c>
      <c r="AS107" s="780" t="e">
        <f t="shared" ref="AS107:AS114" si="44">SUM(AR107-AM107)</f>
        <v>#REF!</v>
      </c>
      <c r="AT107" s="778">
        <f>SUM(AT112)</f>
        <v>74000</v>
      </c>
      <c r="AU107" s="778">
        <f>SUM(AU112)</f>
        <v>74000</v>
      </c>
      <c r="AV107" s="778">
        <f>SUM(AV112)</f>
        <v>74000</v>
      </c>
    </row>
    <row r="108" spans="1:52" s="223" customFormat="1" ht="15.6" customHeight="1" x14ac:dyDescent="0.2">
      <c r="A108" s="490">
        <v>34311</v>
      </c>
      <c r="B108" s="220" t="s">
        <v>298</v>
      </c>
      <c r="C108" s="491">
        <v>18117.259999999998</v>
      </c>
      <c r="D108" s="491">
        <v>8400.64</v>
      </c>
      <c r="E108" s="491">
        <v>10000</v>
      </c>
      <c r="F108" s="492">
        <v>12000</v>
      </c>
      <c r="G108" s="493">
        <v>12000</v>
      </c>
      <c r="H108" s="492">
        <v>15000</v>
      </c>
      <c r="I108" s="494">
        <v>6000</v>
      </c>
      <c r="J108" s="494">
        <v>4784.6899999999996</v>
      </c>
      <c r="K108" s="494">
        <v>8040</v>
      </c>
      <c r="L108" s="494">
        <v>8418.3799999999992</v>
      </c>
      <c r="M108" s="494">
        <f>SUM(L108-K108)</f>
        <v>378.3799999999992</v>
      </c>
      <c r="N108" s="516"/>
      <c r="O108" s="516"/>
      <c r="P108" s="516"/>
      <c r="Q108" s="492">
        <v>10000</v>
      </c>
      <c r="R108" s="781">
        <v>10000</v>
      </c>
      <c r="S108" s="782">
        <v>10000</v>
      </c>
      <c r="T108" s="783">
        <v>10000</v>
      </c>
      <c r="U108" s="784">
        <f>+R108/2</f>
        <v>5000</v>
      </c>
      <c r="V108" s="498">
        <v>3170.88</v>
      </c>
      <c r="W108" s="582">
        <v>10000</v>
      </c>
      <c r="X108" s="785">
        <v>7133</v>
      </c>
      <c r="Y108" s="785"/>
      <c r="Z108" s="785">
        <v>10000</v>
      </c>
      <c r="AA108" s="786">
        <v>10000</v>
      </c>
      <c r="AB108" s="786"/>
      <c r="AC108" s="786"/>
      <c r="AD108" s="786">
        <v>10000</v>
      </c>
      <c r="AE108" s="787"/>
      <c r="AF108" s="787"/>
      <c r="AG108" s="787"/>
      <c r="AH108" s="786">
        <v>10000</v>
      </c>
      <c r="AI108" s="786">
        <v>10000</v>
      </c>
      <c r="AJ108" s="494">
        <f>AA108/2</f>
        <v>5000</v>
      </c>
      <c r="AK108" s="786">
        <v>7111.28</v>
      </c>
      <c r="AL108" s="786">
        <v>10000</v>
      </c>
      <c r="AM108" s="786">
        <v>10000</v>
      </c>
      <c r="AN108" s="786">
        <v>10000</v>
      </c>
      <c r="AO108" s="786">
        <v>10000</v>
      </c>
      <c r="AP108" s="494">
        <f>AM108/2</f>
        <v>5000</v>
      </c>
      <c r="AQ108" s="786">
        <v>5241.8599999999997</v>
      </c>
      <c r="AR108" s="786">
        <v>8000</v>
      </c>
      <c r="AS108" s="494">
        <f t="shared" si="44"/>
        <v>-2000</v>
      </c>
      <c r="AT108" s="786">
        <v>12000</v>
      </c>
      <c r="AU108" s="786">
        <v>12000</v>
      </c>
      <c r="AV108" s="786">
        <v>12000</v>
      </c>
      <c r="AW108" s="273"/>
    </row>
    <row r="109" spans="1:52" s="223" customFormat="1" ht="14.45" customHeight="1" x14ac:dyDescent="0.2">
      <c r="A109" s="503">
        <v>34312</v>
      </c>
      <c r="B109" s="57" t="s">
        <v>299</v>
      </c>
      <c r="C109" s="504"/>
      <c r="D109" s="504"/>
      <c r="E109" s="504"/>
      <c r="F109" s="505"/>
      <c r="G109" s="506"/>
      <c r="H109" s="505"/>
      <c r="I109" s="507"/>
      <c r="J109" s="507"/>
      <c r="K109" s="507"/>
      <c r="L109" s="507"/>
      <c r="M109" s="507"/>
      <c r="N109" s="516"/>
      <c r="O109" s="516"/>
      <c r="P109" s="516"/>
      <c r="Q109" s="505"/>
      <c r="R109" s="579"/>
      <c r="S109" s="782"/>
      <c r="T109" s="783"/>
      <c r="U109" s="784"/>
      <c r="V109" s="498"/>
      <c r="W109" s="582"/>
      <c r="X109" s="579"/>
      <c r="Y109" s="579"/>
      <c r="Z109" s="579"/>
      <c r="AA109" s="584"/>
      <c r="AB109" s="584"/>
      <c r="AC109" s="584"/>
      <c r="AD109" s="584"/>
      <c r="AE109" s="585"/>
      <c r="AF109" s="585"/>
      <c r="AG109" s="585"/>
      <c r="AH109" s="584"/>
      <c r="AI109" s="584"/>
      <c r="AJ109" s="584"/>
      <c r="AK109" s="584"/>
      <c r="AL109" s="584"/>
      <c r="AM109" s="584"/>
      <c r="AN109" s="584"/>
      <c r="AO109" s="584"/>
      <c r="AP109" s="584"/>
      <c r="AQ109" s="584"/>
      <c r="AR109" s="584"/>
      <c r="AS109" s="584"/>
      <c r="AT109" s="788">
        <v>7000</v>
      </c>
      <c r="AU109" s="587">
        <v>7000</v>
      </c>
      <c r="AV109" s="584">
        <v>7000</v>
      </c>
      <c r="AW109" s="405"/>
    </row>
    <row r="110" spans="1:52" s="223" customFormat="1" ht="16.149999999999999" customHeight="1" x14ac:dyDescent="0.2">
      <c r="A110" s="557">
        <v>34339</v>
      </c>
      <c r="B110" s="65" t="s">
        <v>233</v>
      </c>
      <c r="C110" s="558"/>
      <c r="D110" s="558"/>
      <c r="E110" s="558"/>
      <c r="F110" s="566"/>
      <c r="G110" s="625"/>
      <c r="H110" s="566"/>
      <c r="I110" s="146"/>
      <c r="J110" s="146"/>
      <c r="K110" s="146"/>
      <c r="L110" s="146"/>
      <c r="M110" s="146"/>
      <c r="N110" s="729"/>
      <c r="O110" s="729"/>
      <c r="P110" s="729"/>
      <c r="Q110" s="566"/>
      <c r="R110" s="777"/>
      <c r="S110" s="789"/>
      <c r="T110" s="790"/>
      <c r="U110" s="791"/>
      <c r="V110" s="564"/>
      <c r="W110" s="792"/>
      <c r="X110" s="777"/>
      <c r="Y110" s="777"/>
      <c r="Z110" s="777"/>
      <c r="AA110" s="588"/>
      <c r="AB110" s="588"/>
      <c r="AC110" s="588"/>
      <c r="AD110" s="588"/>
      <c r="AE110" s="793"/>
      <c r="AF110" s="793"/>
      <c r="AG110" s="793"/>
      <c r="AH110" s="588"/>
      <c r="AI110" s="588"/>
      <c r="AJ110" s="588"/>
      <c r="AK110" s="588"/>
      <c r="AL110" s="588"/>
      <c r="AM110" s="588"/>
      <c r="AN110" s="588"/>
      <c r="AO110" s="588"/>
      <c r="AP110" s="588"/>
      <c r="AQ110" s="588"/>
      <c r="AR110" s="588"/>
      <c r="AS110" s="588"/>
      <c r="AT110" s="588">
        <v>50000</v>
      </c>
      <c r="AU110" s="588">
        <v>50000</v>
      </c>
      <c r="AV110" s="588">
        <v>50000</v>
      </c>
      <c r="AW110" s="273"/>
    </row>
    <row r="111" spans="1:52" s="223" customFormat="1" ht="15" customHeight="1" x14ac:dyDescent="0.2">
      <c r="A111" s="629">
        <v>34349</v>
      </c>
      <c r="B111" s="319" t="s">
        <v>305</v>
      </c>
      <c r="C111" s="630"/>
      <c r="D111" s="630"/>
      <c r="E111" s="630"/>
      <c r="F111" s="632"/>
      <c r="G111" s="633"/>
      <c r="H111" s="632"/>
      <c r="I111" s="634"/>
      <c r="J111" s="634"/>
      <c r="K111" s="634"/>
      <c r="L111" s="634"/>
      <c r="M111" s="634"/>
      <c r="N111" s="529"/>
      <c r="O111" s="529"/>
      <c r="P111" s="529"/>
      <c r="Q111" s="632"/>
      <c r="R111" s="537"/>
      <c r="S111" s="794"/>
      <c r="T111" s="795"/>
      <c r="U111" s="796"/>
      <c r="V111" s="638"/>
      <c r="W111" s="797"/>
      <c r="X111" s="537"/>
      <c r="Y111" s="537"/>
      <c r="Z111" s="537"/>
      <c r="AA111" s="211"/>
      <c r="AB111" s="211"/>
      <c r="AC111" s="211"/>
      <c r="AD111" s="211"/>
      <c r="AE111" s="798"/>
      <c r="AF111" s="798"/>
      <c r="AG111" s="798"/>
      <c r="AH111" s="211"/>
      <c r="AI111" s="211"/>
      <c r="AJ111" s="211"/>
      <c r="AK111" s="211"/>
      <c r="AL111" s="211"/>
      <c r="AM111" s="211"/>
      <c r="AN111" s="211"/>
      <c r="AO111" s="211"/>
      <c r="AP111" s="211"/>
      <c r="AQ111" s="211"/>
      <c r="AR111" s="211"/>
      <c r="AS111" s="659"/>
      <c r="AT111" s="211">
        <v>5000</v>
      </c>
      <c r="AU111" s="211">
        <v>5000</v>
      </c>
      <c r="AV111" s="211">
        <v>5000</v>
      </c>
      <c r="AW111" s="273"/>
    </row>
    <row r="112" spans="1:52" ht="16.149999999999999" customHeight="1" x14ac:dyDescent="0.2">
      <c r="A112" s="541">
        <v>343</v>
      </c>
      <c r="B112" s="75" t="s">
        <v>181</v>
      </c>
      <c r="C112" s="542">
        <f t="shared" ref="C112:M112" si="45">SUM(C108:C108)</f>
        <v>18117.259999999998</v>
      </c>
      <c r="D112" s="542">
        <f t="shared" si="45"/>
        <v>8400.64</v>
      </c>
      <c r="E112" s="542">
        <f t="shared" si="45"/>
        <v>10000</v>
      </c>
      <c r="F112" s="77">
        <f t="shared" si="45"/>
        <v>12000</v>
      </c>
      <c r="G112" s="543">
        <f t="shared" si="45"/>
        <v>12000</v>
      </c>
      <c r="H112" s="77">
        <f t="shared" si="45"/>
        <v>15000</v>
      </c>
      <c r="I112" s="76">
        <f t="shared" si="45"/>
        <v>6000</v>
      </c>
      <c r="J112" s="76">
        <f t="shared" si="45"/>
        <v>4784.6899999999996</v>
      </c>
      <c r="K112" s="76">
        <f t="shared" si="45"/>
        <v>8040</v>
      </c>
      <c r="L112" s="76">
        <f t="shared" si="45"/>
        <v>8418.3799999999992</v>
      </c>
      <c r="M112" s="76">
        <f t="shared" si="45"/>
        <v>378.3799999999992</v>
      </c>
      <c r="N112" s="11"/>
      <c r="O112" s="11"/>
      <c r="P112" s="11"/>
      <c r="Q112" s="77">
        <f t="shared" ref="Q112:X112" si="46">SUM(Q108:Q108)</f>
        <v>10000</v>
      </c>
      <c r="R112" s="78">
        <f t="shared" si="46"/>
        <v>10000</v>
      </c>
      <c r="S112" s="79">
        <f t="shared" si="46"/>
        <v>10000</v>
      </c>
      <c r="T112" s="80">
        <f t="shared" si="46"/>
        <v>10000</v>
      </c>
      <c r="U112" s="81">
        <f t="shared" si="46"/>
        <v>5000</v>
      </c>
      <c r="V112" s="78">
        <f t="shared" si="46"/>
        <v>3170.88</v>
      </c>
      <c r="W112" s="231">
        <f t="shared" si="46"/>
        <v>10000</v>
      </c>
      <c r="X112" s="231">
        <f t="shared" si="46"/>
        <v>7133</v>
      </c>
      <c r="Y112" s="205"/>
      <c r="Z112" s="231">
        <f t="shared" ref="Z112:AH112" si="47">SUM(Z108:Z108)</f>
        <v>10000</v>
      </c>
      <c r="AA112" s="207">
        <f t="shared" si="47"/>
        <v>10000</v>
      </c>
      <c r="AB112" s="207">
        <f t="shared" si="47"/>
        <v>0</v>
      </c>
      <c r="AC112" s="207">
        <f t="shared" si="47"/>
        <v>0</v>
      </c>
      <c r="AD112" s="207">
        <f t="shared" si="47"/>
        <v>10000</v>
      </c>
      <c r="AE112" s="606">
        <f t="shared" si="47"/>
        <v>0</v>
      </c>
      <c r="AF112" s="606">
        <f t="shared" si="47"/>
        <v>0</v>
      </c>
      <c r="AG112" s="606">
        <f t="shared" si="47"/>
        <v>0</v>
      </c>
      <c r="AH112" s="207">
        <f t="shared" si="47"/>
        <v>10000</v>
      </c>
      <c r="AI112" s="207">
        <f>SUM(AI108)</f>
        <v>10000</v>
      </c>
      <c r="AJ112" s="207">
        <f t="shared" ref="AJ112:AR112" si="48">SUM(AJ108:AJ108)</f>
        <v>5000</v>
      </c>
      <c r="AK112" s="207">
        <f t="shared" si="48"/>
        <v>7111.28</v>
      </c>
      <c r="AL112" s="207">
        <f t="shared" si="48"/>
        <v>10000</v>
      </c>
      <c r="AM112" s="207">
        <f t="shared" si="48"/>
        <v>10000</v>
      </c>
      <c r="AN112" s="207">
        <f t="shared" si="48"/>
        <v>10000</v>
      </c>
      <c r="AO112" s="207">
        <f t="shared" si="48"/>
        <v>10000</v>
      </c>
      <c r="AP112" s="207">
        <f t="shared" si="48"/>
        <v>5000</v>
      </c>
      <c r="AQ112" s="207">
        <f t="shared" si="48"/>
        <v>5241.8599999999997</v>
      </c>
      <c r="AR112" s="207">
        <f t="shared" si="48"/>
        <v>8000</v>
      </c>
      <c r="AS112" s="206">
        <f t="shared" si="44"/>
        <v>-2000</v>
      </c>
      <c r="AT112" s="207">
        <f>SUM(AT108:AT111)</f>
        <v>74000</v>
      </c>
      <c r="AU112" s="207">
        <f>SUM(AU108:AU111)</f>
        <v>74000</v>
      </c>
      <c r="AV112" s="207">
        <f>SUM(AV108:AV111)</f>
        <v>74000</v>
      </c>
    </row>
    <row r="113" spans="1:51" s="272" customFormat="1" ht="18" customHeight="1" x14ac:dyDescent="0.2">
      <c r="A113" s="481">
        <v>35</v>
      </c>
      <c r="B113" s="50" t="s">
        <v>182</v>
      </c>
      <c r="C113" s="482">
        <f t="shared" ref="C113:M113" si="49">SUM(C116)</f>
        <v>81025</v>
      </c>
      <c r="D113" s="482">
        <f t="shared" si="49"/>
        <v>23365</v>
      </c>
      <c r="E113" s="482">
        <f t="shared" si="49"/>
        <v>120000</v>
      </c>
      <c r="F113" s="239">
        <f t="shared" si="49"/>
        <v>60000</v>
      </c>
      <c r="G113" s="239">
        <f t="shared" si="49"/>
        <v>30000</v>
      </c>
      <c r="H113" s="239">
        <f t="shared" si="49"/>
        <v>110000</v>
      </c>
      <c r="I113" s="238">
        <f t="shared" si="49"/>
        <v>20000</v>
      </c>
      <c r="J113" s="238">
        <f t="shared" si="49"/>
        <v>22070</v>
      </c>
      <c r="K113" s="238">
        <f t="shared" si="49"/>
        <v>26800</v>
      </c>
      <c r="L113" s="238">
        <f t="shared" si="49"/>
        <v>27720</v>
      </c>
      <c r="M113" s="238">
        <f t="shared" si="49"/>
        <v>920</v>
      </c>
      <c r="N113" s="799"/>
      <c r="O113" s="799"/>
      <c r="P113" s="799"/>
      <c r="Q113" s="239">
        <f t="shared" ref="Q113:X113" si="50">SUM(Q116)</f>
        <v>100000</v>
      </c>
      <c r="R113" s="240">
        <f t="shared" si="50"/>
        <v>100000</v>
      </c>
      <c r="S113" s="483">
        <f t="shared" si="50"/>
        <v>100000</v>
      </c>
      <c r="T113" s="484">
        <f t="shared" si="50"/>
        <v>100000</v>
      </c>
      <c r="U113" s="485">
        <f t="shared" si="50"/>
        <v>50000</v>
      </c>
      <c r="V113" s="240">
        <f t="shared" si="50"/>
        <v>17100</v>
      </c>
      <c r="W113" s="486">
        <f t="shared" si="50"/>
        <v>80000</v>
      </c>
      <c r="X113" s="486">
        <f t="shared" si="50"/>
        <v>36687</v>
      </c>
      <c r="Y113" s="536"/>
      <c r="Z113" s="486">
        <f t="shared" ref="Z113:AR113" si="51">SUM(Z116)</f>
        <v>60000</v>
      </c>
      <c r="AA113" s="487">
        <f t="shared" si="51"/>
        <v>200000</v>
      </c>
      <c r="AB113" s="487">
        <f t="shared" si="51"/>
        <v>0</v>
      </c>
      <c r="AC113" s="487">
        <f t="shared" si="51"/>
        <v>0</v>
      </c>
      <c r="AD113" s="487">
        <f t="shared" si="51"/>
        <v>0</v>
      </c>
      <c r="AE113" s="488">
        <f t="shared" si="51"/>
        <v>200000</v>
      </c>
      <c r="AF113" s="488">
        <f t="shared" si="51"/>
        <v>100000</v>
      </c>
      <c r="AG113" s="488">
        <f t="shared" si="51"/>
        <v>100000</v>
      </c>
      <c r="AH113" s="487">
        <f t="shared" si="51"/>
        <v>200000</v>
      </c>
      <c r="AI113" s="487">
        <f t="shared" si="51"/>
        <v>200000</v>
      </c>
      <c r="AJ113" s="487">
        <f t="shared" si="51"/>
        <v>100000</v>
      </c>
      <c r="AK113" s="487">
        <f t="shared" si="51"/>
        <v>149863.5</v>
      </c>
      <c r="AL113" s="487">
        <f t="shared" si="51"/>
        <v>160000</v>
      </c>
      <c r="AM113" s="487">
        <f t="shared" si="51"/>
        <v>100000</v>
      </c>
      <c r="AN113" s="487">
        <f t="shared" si="51"/>
        <v>100000</v>
      </c>
      <c r="AO113" s="487">
        <f t="shared" si="51"/>
        <v>200000</v>
      </c>
      <c r="AP113" s="487">
        <f t="shared" si="51"/>
        <v>50000</v>
      </c>
      <c r="AQ113" s="487">
        <f t="shared" si="51"/>
        <v>23600</v>
      </c>
      <c r="AR113" s="487">
        <f t="shared" si="51"/>
        <v>40000</v>
      </c>
      <c r="AS113" s="489">
        <f t="shared" si="44"/>
        <v>-60000</v>
      </c>
      <c r="AT113" s="487">
        <f>SUM(AT116)</f>
        <v>130000</v>
      </c>
      <c r="AU113" s="487">
        <f>SUM(AU116)</f>
        <v>130000</v>
      </c>
      <c r="AV113" s="487">
        <f>SUM(AV116)</f>
        <v>130000</v>
      </c>
    </row>
    <row r="114" spans="1:51" s="223" customFormat="1" ht="13.15" customHeight="1" x14ac:dyDescent="0.2">
      <c r="A114" s="503">
        <v>35231</v>
      </c>
      <c r="B114" s="57" t="s">
        <v>365</v>
      </c>
      <c r="C114" s="504">
        <v>81025</v>
      </c>
      <c r="D114" s="504">
        <v>23365</v>
      </c>
      <c r="E114" s="504">
        <v>120000</v>
      </c>
      <c r="F114" s="505">
        <v>60000</v>
      </c>
      <c r="G114" s="506">
        <v>30000</v>
      </c>
      <c r="H114" s="505">
        <v>110000</v>
      </c>
      <c r="I114" s="507">
        <v>20000</v>
      </c>
      <c r="J114" s="507">
        <v>22070</v>
      </c>
      <c r="K114" s="507">
        <v>26800</v>
      </c>
      <c r="L114" s="507">
        <v>27720</v>
      </c>
      <c r="M114" s="507">
        <f>SUM(L114-K114)</f>
        <v>920</v>
      </c>
      <c r="N114" s="516"/>
      <c r="O114" s="516"/>
      <c r="P114" s="516"/>
      <c r="Q114" s="505">
        <v>100000</v>
      </c>
      <c r="R114" s="499">
        <v>100000</v>
      </c>
      <c r="S114" s="800">
        <v>100000</v>
      </c>
      <c r="T114" s="801">
        <v>100000</v>
      </c>
      <c r="U114" s="802">
        <f>+R114/2</f>
        <v>50000</v>
      </c>
      <c r="V114" s="803">
        <v>17100</v>
      </c>
      <c r="W114" s="804">
        <v>80000</v>
      </c>
      <c r="X114" s="785">
        <v>36687</v>
      </c>
      <c r="Y114" s="521"/>
      <c r="Z114" s="785">
        <v>60000</v>
      </c>
      <c r="AA114" s="786">
        <v>200000</v>
      </c>
      <c r="AB114" s="786"/>
      <c r="AC114" s="786"/>
      <c r="AD114" s="786">
        <v>0</v>
      </c>
      <c r="AE114" s="805">
        <v>200000</v>
      </c>
      <c r="AF114" s="806">
        <v>100000</v>
      </c>
      <c r="AG114" s="806">
        <v>100000</v>
      </c>
      <c r="AH114" s="221">
        <v>200000</v>
      </c>
      <c r="AI114" s="221">
        <v>200000</v>
      </c>
      <c r="AJ114" s="494">
        <f>AA114/2</f>
        <v>100000</v>
      </c>
      <c r="AK114" s="786">
        <v>149863.5</v>
      </c>
      <c r="AL114" s="786">
        <v>160000</v>
      </c>
      <c r="AM114" s="786">
        <v>100000</v>
      </c>
      <c r="AN114" s="786">
        <v>100000</v>
      </c>
      <c r="AO114" s="786">
        <v>200000</v>
      </c>
      <c r="AP114" s="494">
        <f>AM114/2</f>
        <v>50000</v>
      </c>
      <c r="AQ114" s="786">
        <v>23600</v>
      </c>
      <c r="AR114" s="786">
        <v>40000</v>
      </c>
      <c r="AS114" s="494">
        <f t="shared" si="44"/>
        <v>-60000</v>
      </c>
      <c r="AT114" s="786">
        <v>130000</v>
      </c>
      <c r="AU114" s="786">
        <v>130000</v>
      </c>
      <c r="AV114" s="786">
        <v>130000</v>
      </c>
    </row>
    <row r="115" spans="1:51" s="223" customFormat="1" ht="12.75" hidden="1" customHeight="1" x14ac:dyDescent="0.2">
      <c r="A115" s="629"/>
      <c r="B115" s="319"/>
      <c r="C115" s="630"/>
      <c r="D115" s="630"/>
      <c r="E115" s="630"/>
      <c r="F115" s="632"/>
      <c r="G115" s="633"/>
      <c r="H115" s="632"/>
      <c r="I115" s="634"/>
      <c r="J115" s="634"/>
      <c r="K115" s="634"/>
      <c r="L115" s="634"/>
      <c r="M115" s="634"/>
      <c r="N115" s="472"/>
      <c r="O115" s="472"/>
      <c r="P115" s="472"/>
      <c r="Q115" s="632"/>
      <c r="R115" s="635"/>
      <c r="S115" s="794"/>
      <c r="T115" s="795"/>
      <c r="U115" s="796"/>
      <c r="V115" s="638"/>
      <c r="W115" s="797"/>
      <c r="X115" s="537"/>
      <c r="Y115" s="231"/>
      <c r="Z115" s="537"/>
      <c r="AA115" s="211"/>
      <c r="AB115" s="211"/>
      <c r="AC115" s="211"/>
      <c r="AD115" s="211"/>
      <c r="AE115" s="807"/>
      <c r="AF115" s="808"/>
      <c r="AG115" s="808"/>
      <c r="AH115" s="809"/>
      <c r="AI115" s="809"/>
      <c r="AJ115" s="211"/>
      <c r="AK115" s="211"/>
      <c r="AL115" s="211"/>
      <c r="AM115" s="211"/>
      <c r="AN115" s="211"/>
      <c r="AO115" s="211"/>
      <c r="AP115" s="634"/>
      <c r="AQ115" s="211"/>
      <c r="AR115" s="211"/>
      <c r="AS115" s="507"/>
      <c r="AT115" s="211"/>
      <c r="AU115" s="211"/>
      <c r="AV115" s="211"/>
    </row>
    <row r="116" spans="1:51" ht="16.5" customHeight="1" x14ac:dyDescent="0.2">
      <c r="A116" s="541">
        <v>352</v>
      </c>
      <c r="B116" s="75" t="s">
        <v>183</v>
      </c>
      <c r="C116" s="542">
        <f>SUM(C114)</f>
        <v>81025</v>
      </c>
      <c r="D116" s="542">
        <f>SUM(D114)</f>
        <v>23365</v>
      </c>
      <c r="E116" s="542">
        <f>+E114</f>
        <v>120000</v>
      </c>
      <c r="F116" s="77">
        <f>+F114</f>
        <v>60000</v>
      </c>
      <c r="G116" s="543">
        <f>SUM(G114)</f>
        <v>30000</v>
      </c>
      <c r="H116" s="77">
        <f t="shared" ref="H116:M116" si="52">+H114</f>
        <v>110000</v>
      </c>
      <c r="I116" s="76">
        <f t="shared" si="52"/>
        <v>20000</v>
      </c>
      <c r="J116" s="76">
        <f t="shared" si="52"/>
        <v>22070</v>
      </c>
      <c r="K116" s="76">
        <f t="shared" si="52"/>
        <v>26800</v>
      </c>
      <c r="L116" s="76">
        <f t="shared" si="52"/>
        <v>27720</v>
      </c>
      <c r="M116" s="76">
        <f t="shared" si="52"/>
        <v>920</v>
      </c>
      <c r="N116" s="11"/>
      <c r="O116" s="11"/>
      <c r="P116" s="11"/>
      <c r="Q116" s="77">
        <f t="shared" ref="Q116:X116" si="53">+Q114</f>
        <v>100000</v>
      </c>
      <c r="R116" s="78">
        <f t="shared" si="53"/>
        <v>100000</v>
      </c>
      <c r="S116" s="79">
        <f t="shared" si="53"/>
        <v>100000</v>
      </c>
      <c r="T116" s="80">
        <f t="shared" si="53"/>
        <v>100000</v>
      </c>
      <c r="U116" s="81">
        <f t="shared" si="53"/>
        <v>50000</v>
      </c>
      <c r="V116" s="78">
        <f t="shared" si="53"/>
        <v>17100</v>
      </c>
      <c r="W116" s="231">
        <f t="shared" si="53"/>
        <v>80000</v>
      </c>
      <c r="X116" s="231">
        <f t="shared" si="53"/>
        <v>36687</v>
      </c>
      <c r="Y116" s="810"/>
      <c r="Z116" s="231">
        <f>+Z114</f>
        <v>60000</v>
      </c>
      <c r="AA116" s="207">
        <f>SUM(AA114:AA115)</f>
        <v>200000</v>
      </c>
      <c r="AB116" s="207">
        <f>+AB114</f>
        <v>0</v>
      </c>
      <c r="AC116" s="207">
        <f>+AC114</f>
        <v>0</v>
      </c>
      <c r="AD116" s="207">
        <f t="shared" ref="AD116:AI116" si="54">SUM(AD114)</f>
        <v>0</v>
      </c>
      <c r="AE116" s="606">
        <f t="shared" si="54"/>
        <v>200000</v>
      </c>
      <c r="AF116" s="606">
        <f t="shared" si="54"/>
        <v>100000</v>
      </c>
      <c r="AG116" s="606">
        <f t="shared" si="54"/>
        <v>100000</v>
      </c>
      <c r="AH116" s="207">
        <f t="shared" si="54"/>
        <v>200000</v>
      </c>
      <c r="AI116" s="207">
        <f t="shared" si="54"/>
        <v>200000</v>
      </c>
      <c r="AJ116" s="207">
        <f>+AJ114</f>
        <v>100000</v>
      </c>
      <c r="AK116" s="207">
        <f>+AK114</f>
        <v>149863.5</v>
      </c>
      <c r="AL116" s="207">
        <f t="shared" ref="AL116:AR116" si="55">SUM(AL114:AL115)</f>
        <v>160000</v>
      </c>
      <c r="AM116" s="207">
        <f t="shared" si="55"/>
        <v>100000</v>
      </c>
      <c r="AN116" s="207">
        <f t="shared" si="55"/>
        <v>100000</v>
      </c>
      <c r="AO116" s="207">
        <f t="shared" si="55"/>
        <v>200000</v>
      </c>
      <c r="AP116" s="207">
        <f t="shared" si="55"/>
        <v>50000</v>
      </c>
      <c r="AQ116" s="207">
        <f t="shared" si="55"/>
        <v>23600</v>
      </c>
      <c r="AR116" s="207">
        <f t="shared" si="55"/>
        <v>40000</v>
      </c>
      <c r="AS116" s="206">
        <f t="shared" ref="AS116:AS129" si="56">SUM(AR116-AM116)</f>
        <v>-60000</v>
      </c>
      <c r="AT116" s="207">
        <f>SUM(AT114:AT115)</f>
        <v>130000</v>
      </c>
      <c r="AU116" s="207">
        <f>SUM(AU114:AU115)</f>
        <v>130000</v>
      </c>
      <c r="AV116" s="207">
        <f>SUM(AV114:AV115)</f>
        <v>130000</v>
      </c>
    </row>
    <row r="117" spans="1:51" s="264" customFormat="1" ht="13.5" customHeight="1" x14ac:dyDescent="0.2">
      <c r="A117" s="481">
        <v>37</v>
      </c>
      <c r="B117" s="50" t="s">
        <v>184</v>
      </c>
      <c r="C117" s="482">
        <f t="shared" ref="C117:M117" si="57">SUM(C124)</f>
        <v>226084.65000000002</v>
      </c>
      <c r="D117" s="482">
        <f t="shared" si="57"/>
        <v>277660.28000000003</v>
      </c>
      <c r="E117" s="482">
        <f t="shared" si="57"/>
        <v>280000</v>
      </c>
      <c r="F117" s="811">
        <f t="shared" si="57"/>
        <v>320000</v>
      </c>
      <c r="G117" s="811">
        <f t="shared" si="57"/>
        <v>320000</v>
      </c>
      <c r="H117" s="811">
        <f t="shared" si="57"/>
        <v>295000</v>
      </c>
      <c r="I117" s="812">
        <f t="shared" si="57"/>
        <v>170000</v>
      </c>
      <c r="J117" s="812">
        <f t="shared" si="57"/>
        <v>131907.08000000002</v>
      </c>
      <c r="K117" s="812">
        <f t="shared" si="57"/>
        <v>227800</v>
      </c>
      <c r="L117" s="812">
        <f t="shared" si="57"/>
        <v>170657.12</v>
      </c>
      <c r="M117" s="812">
        <f t="shared" si="57"/>
        <v>-57142.880000000005</v>
      </c>
      <c r="N117" s="813"/>
      <c r="O117" s="813"/>
      <c r="P117" s="813"/>
      <c r="Q117" s="811">
        <f t="shared" ref="Q117:X117" si="58">SUM(Q124)</f>
        <v>284000</v>
      </c>
      <c r="R117" s="814">
        <f t="shared" si="58"/>
        <v>327000</v>
      </c>
      <c r="S117" s="815">
        <f t="shared" si="58"/>
        <v>337000</v>
      </c>
      <c r="T117" s="816">
        <f t="shared" si="58"/>
        <v>347000</v>
      </c>
      <c r="U117" s="817">
        <f t="shared" si="58"/>
        <v>163500</v>
      </c>
      <c r="V117" s="814">
        <f t="shared" si="58"/>
        <v>496564.98</v>
      </c>
      <c r="W117" s="818">
        <f t="shared" si="58"/>
        <v>1012240</v>
      </c>
      <c r="X117" s="818">
        <f t="shared" si="58"/>
        <v>683776</v>
      </c>
      <c r="Y117" s="536"/>
      <c r="Z117" s="818">
        <f t="shared" ref="Z117:AR117" si="59">SUM(Z124)</f>
        <v>901250</v>
      </c>
      <c r="AA117" s="819">
        <f t="shared" si="59"/>
        <v>812000</v>
      </c>
      <c r="AB117" s="819">
        <f t="shared" si="59"/>
        <v>0</v>
      </c>
      <c r="AC117" s="819">
        <f t="shared" si="59"/>
        <v>0</v>
      </c>
      <c r="AD117" s="819">
        <f t="shared" si="59"/>
        <v>0</v>
      </c>
      <c r="AE117" s="820">
        <f t="shared" si="59"/>
        <v>812000</v>
      </c>
      <c r="AF117" s="820">
        <f t="shared" si="59"/>
        <v>812000</v>
      </c>
      <c r="AG117" s="820">
        <f t="shared" si="59"/>
        <v>0</v>
      </c>
      <c r="AH117" s="819">
        <f t="shared" si="59"/>
        <v>822000</v>
      </c>
      <c r="AI117" s="819">
        <f t="shared" si="59"/>
        <v>822000</v>
      </c>
      <c r="AJ117" s="819">
        <f t="shared" si="59"/>
        <v>406000</v>
      </c>
      <c r="AK117" s="819">
        <f t="shared" si="59"/>
        <v>511034.9</v>
      </c>
      <c r="AL117" s="819">
        <f t="shared" si="59"/>
        <v>685750</v>
      </c>
      <c r="AM117" s="812">
        <f t="shared" si="59"/>
        <v>712000</v>
      </c>
      <c r="AN117" s="819">
        <f t="shared" si="59"/>
        <v>712000</v>
      </c>
      <c r="AO117" s="819">
        <f t="shared" si="59"/>
        <v>712000</v>
      </c>
      <c r="AP117" s="819">
        <f t="shared" si="59"/>
        <v>356000</v>
      </c>
      <c r="AQ117" s="819">
        <f t="shared" si="59"/>
        <v>476883.43</v>
      </c>
      <c r="AR117" s="819">
        <f t="shared" si="59"/>
        <v>625200</v>
      </c>
      <c r="AS117" s="617">
        <f t="shared" si="56"/>
        <v>-86800</v>
      </c>
      <c r="AT117" s="939">
        <f>SUM(AT124)</f>
        <v>410000</v>
      </c>
      <c r="AU117" s="940">
        <f>SUM(AU124)</f>
        <v>440000</v>
      </c>
      <c r="AV117" s="940">
        <f>SUM(AV124)</f>
        <v>450000</v>
      </c>
    </row>
    <row r="118" spans="1:51" s="223" customFormat="1" ht="15" customHeight="1" x14ac:dyDescent="0.2">
      <c r="A118" s="641">
        <v>37212</v>
      </c>
      <c r="B118" s="642" t="s">
        <v>185</v>
      </c>
      <c r="C118" s="643">
        <v>193557.45</v>
      </c>
      <c r="D118" s="643">
        <v>271683.5</v>
      </c>
      <c r="E118" s="643">
        <v>250000</v>
      </c>
      <c r="F118" s="624">
        <v>300000</v>
      </c>
      <c r="G118" s="645">
        <v>300000</v>
      </c>
      <c r="H118" s="624">
        <v>140000</v>
      </c>
      <c r="I118" s="92">
        <v>90000</v>
      </c>
      <c r="J118" s="92">
        <v>119107.08</v>
      </c>
      <c r="K118" s="92">
        <v>120600</v>
      </c>
      <c r="L118" s="92">
        <v>153857.12</v>
      </c>
      <c r="M118" s="92">
        <f>SUM(L118-K118)</f>
        <v>33257.119999999995</v>
      </c>
      <c r="N118" s="135"/>
      <c r="O118" s="135"/>
      <c r="P118" s="135"/>
      <c r="Q118" s="624">
        <v>140000</v>
      </c>
      <c r="R118" s="622">
        <v>180000</v>
      </c>
      <c r="S118" s="646">
        <v>190000</v>
      </c>
      <c r="T118" s="646">
        <v>200000</v>
      </c>
      <c r="U118" s="134">
        <f>+R118/2</f>
        <v>90000</v>
      </c>
      <c r="V118" s="554">
        <v>91322.98</v>
      </c>
      <c r="W118" s="554">
        <f>+R118</f>
        <v>180000</v>
      </c>
      <c r="X118" s="622">
        <v>135656</v>
      </c>
      <c r="Y118" s="191"/>
      <c r="Z118" s="622">
        <v>180000</v>
      </c>
      <c r="AA118" s="92">
        <v>180000</v>
      </c>
      <c r="AB118" s="92"/>
      <c r="AC118" s="92"/>
      <c r="AD118" s="135">
        <v>0</v>
      </c>
      <c r="AE118" s="624">
        <v>180000</v>
      </c>
      <c r="AF118" s="624">
        <v>180000</v>
      </c>
      <c r="AG118" s="624"/>
      <c r="AH118" s="92">
        <v>180000</v>
      </c>
      <c r="AI118" s="92">
        <v>180000</v>
      </c>
      <c r="AJ118" s="92">
        <f>AA118/2</f>
        <v>90000</v>
      </c>
      <c r="AK118" s="92">
        <v>104475.02</v>
      </c>
      <c r="AL118" s="92">
        <v>130000</v>
      </c>
      <c r="AM118" s="92">
        <v>130000</v>
      </c>
      <c r="AN118" s="92">
        <v>130000</v>
      </c>
      <c r="AO118" s="92">
        <v>130000</v>
      </c>
      <c r="AP118" s="507">
        <f>AM118/2</f>
        <v>65000</v>
      </c>
      <c r="AQ118" s="92">
        <v>79905.23</v>
      </c>
      <c r="AR118" s="92">
        <v>130000</v>
      </c>
      <c r="AS118" s="507">
        <f t="shared" si="56"/>
        <v>0</v>
      </c>
      <c r="AT118" s="507">
        <v>60000</v>
      </c>
      <c r="AU118" s="507">
        <v>60000</v>
      </c>
      <c r="AV118" s="507">
        <v>60000</v>
      </c>
    </row>
    <row r="119" spans="1:51" s="223" customFormat="1" ht="14.45" customHeight="1" x14ac:dyDescent="0.2">
      <c r="A119" s="557">
        <v>37215</v>
      </c>
      <c r="B119" s="65" t="s">
        <v>186</v>
      </c>
      <c r="C119" s="558"/>
      <c r="D119" s="558"/>
      <c r="E119" s="558"/>
      <c r="F119" s="566">
        <v>0</v>
      </c>
      <c r="G119" s="625">
        <v>0</v>
      </c>
      <c r="H119" s="566">
        <v>5000</v>
      </c>
      <c r="I119" s="146">
        <v>10000</v>
      </c>
      <c r="J119" s="146">
        <v>12800</v>
      </c>
      <c r="K119" s="146">
        <v>13400</v>
      </c>
      <c r="L119" s="146">
        <v>16800</v>
      </c>
      <c r="M119" s="146">
        <f>SUM(L119-K119)</f>
        <v>3400</v>
      </c>
      <c r="N119" s="141"/>
      <c r="O119" s="141"/>
      <c r="P119" s="141"/>
      <c r="Q119" s="566">
        <v>2000</v>
      </c>
      <c r="R119" s="565">
        <v>5000</v>
      </c>
      <c r="S119" s="627">
        <v>5000</v>
      </c>
      <c r="T119" s="627">
        <v>5000</v>
      </c>
      <c r="U119" s="140">
        <f>+R119/2</f>
        <v>2500</v>
      </c>
      <c r="V119" s="564">
        <v>0</v>
      </c>
      <c r="W119" s="564">
        <f>+R119</f>
        <v>5000</v>
      </c>
      <c r="X119" s="565">
        <v>0</v>
      </c>
      <c r="Y119" s="626"/>
      <c r="Z119" s="565">
        <v>0</v>
      </c>
      <c r="AA119" s="146">
        <v>40000</v>
      </c>
      <c r="AB119" s="146"/>
      <c r="AC119" s="146"/>
      <c r="AD119" s="141">
        <v>0</v>
      </c>
      <c r="AE119" s="566">
        <v>40000</v>
      </c>
      <c r="AF119" s="566">
        <v>40000</v>
      </c>
      <c r="AG119" s="566"/>
      <c r="AH119" s="146">
        <v>40000</v>
      </c>
      <c r="AI119" s="146">
        <v>40000</v>
      </c>
      <c r="AJ119" s="146">
        <f>AA119/2</f>
        <v>20000</v>
      </c>
      <c r="AK119" s="146">
        <v>25600</v>
      </c>
      <c r="AL119" s="146">
        <v>28800</v>
      </c>
      <c r="AM119" s="146">
        <v>40000</v>
      </c>
      <c r="AN119" s="146">
        <v>40000</v>
      </c>
      <c r="AO119" s="146">
        <v>40000</v>
      </c>
      <c r="AP119" s="146">
        <f>AM119/2</f>
        <v>20000</v>
      </c>
      <c r="AQ119" s="146">
        <v>16000</v>
      </c>
      <c r="AR119" s="146">
        <v>19200</v>
      </c>
      <c r="AS119" s="146">
        <f t="shared" si="56"/>
        <v>-20800</v>
      </c>
      <c r="AT119" s="146">
        <v>120000</v>
      </c>
      <c r="AU119" s="146">
        <v>150000</v>
      </c>
      <c r="AV119" s="146">
        <v>160000</v>
      </c>
      <c r="AY119" s="63"/>
    </row>
    <row r="120" spans="1:51" s="223" customFormat="1" ht="14.45" customHeight="1" x14ac:dyDescent="0.2">
      <c r="A120" s="557">
        <v>37217</v>
      </c>
      <c r="B120" s="65" t="s">
        <v>300</v>
      </c>
      <c r="C120" s="558"/>
      <c r="D120" s="558"/>
      <c r="E120" s="558"/>
      <c r="F120" s="566"/>
      <c r="G120" s="625"/>
      <c r="H120" s="566"/>
      <c r="I120" s="146"/>
      <c r="J120" s="146"/>
      <c r="K120" s="146"/>
      <c r="L120" s="146"/>
      <c r="M120" s="146"/>
      <c r="N120" s="141"/>
      <c r="O120" s="141"/>
      <c r="P120" s="141"/>
      <c r="Q120" s="566"/>
      <c r="R120" s="565"/>
      <c r="S120" s="627"/>
      <c r="T120" s="627"/>
      <c r="U120" s="140"/>
      <c r="V120" s="564"/>
      <c r="W120" s="564"/>
      <c r="X120" s="565"/>
      <c r="Y120" s="626"/>
      <c r="Z120" s="565"/>
      <c r="AA120" s="146"/>
      <c r="AB120" s="146"/>
      <c r="AC120" s="146"/>
      <c r="AD120" s="141"/>
      <c r="AE120" s="566"/>
      <c r="AF120" s="566"/>
      <c r="AG120" s="56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>
        <v>48000</v>
      </c>
      <c r="AU120" s="146">
        <v>48000</v>
      </c>
      <c r="AV120" s="146">
        <v>48000</v>
      </c>
      <c r="AY120" s="63"/>
    </row>
    <row r="121" spans="1:51" s="223" customFormat="1" ht="16.149999999999999" customHeight="1" x14ac:dyDescent="0.2">
      <c r="A121" s="557">
        <v>37219</v>
      </c>
      <c r="B121" s="65" t="s">
        <v>187</v>
      </c>
      <c r="C121" s="558"/>
      <c r="D121" s="558"/>
      <c r="E121" s="558"/>
      <c r="F121" s="566">
        <v>0</v>
      </c>
      <c r="G121" s="625">
        <v>0</v>
      </c>
      <c r="H121" s="566">
        <v>130000</v>
      </c>
      <c r="I121" s="146">
        <v>60000</v>
      </c>
      <c r="J121" s="146">
        <v>0</v>
      </c>
      <c r="K121" s="146">
        <v>80400</v>
      </c>
      <c r="L121" s="146">
        <v>0</v>
      </c>
      <c r="M121" s="146">
        <f>SUM(L121-K121)</f>
        <v>-80400</v>
      </c>
      <c r="N121" s="141"/>
      <c r="O121" s="141"/>
      <c r="P121" s="141"/>
      <c r="Q121" s="566">
        <v>130000</v>
      </c>
      <c r="R121" s="565">
        <v>130000</v>
      </c>
      <c r="S121" s="627">
        <v>130000</v>
      </c>
      <c r="T121" s="627">
        <v>130000</v>
      </c>
      <c r="U121" s="140">
        <f>+R121/2</f>
        <v>65000</v>
      </c>
      <c r="V121" s="564">
        <v>0</v>
      </c>
      <c r="W121" s="564">
        <f>+R121</f>
        <v>130000</v>
      </c>
      <c r="X121" s="565">
        <v>108300</v>
      </c>
      <c r="Y121" s="565"/>
      <c r="Z121" s="565">
        <v>109250</v>
      </c>
      <c r="AA121" s="146">
        <v>130000</v>
      </c>
      <c r="AB121" s="146"/>
      <c r="AC121" s="146"/>
      <c r="AD121" s="141">
        <v>0</v>
      </c>
      <c r="AE121" s="566">
        <v>130000</v>
      </c>
      <c r="AF121" s="566">
        <v>130000</v>
      </c>
      <c r="AG121" s="566"/>
      <c r="AH121" s="146">
        <v>140000</v>
      </c>
      <c r="AI121" s="146">
        <v>140000</v>
      </c>
      <c r="AJ121" s="146">
        <f>AA121/2</f>
        <v>65000</v>
      </c>
      <c r="AK121" s="146">
        <v>114950</v>
      </c>
      <c r="AL121" s="146">
        <v>114950</v>
      </c>
      <c r="AM121" s="146">
        <v>130000</v>
      </c>
      <c r="AN121" s="146">
        <v>130000</v>
      </c>
      <c r="AO121" s="146">
        <v>130000</v>
      </c>
      <c r="AP121" s="146">
        <f>AM121/2</f>
        <v>65000</v>
      </c>
      <c r="AQ121" s="146">
        <v>114000</v>
      </c>
      <c r="AR121" s="146">
        <v>114000</v>
      </c>
      <c r="AS121" s="146">
        <f t="shared" si="56"/>
        <v>-16000</v>
      </c>
      <c r="AT121" s="146">
        <v>100000</v>
      </c>
      <c r="AU121" s="146">
        <v>100000</v>
      </c>
      <c r="AV121" s="146">
        <v>100000</v>
      </c>
    </row>
    <row r="122" spans="1:51" s="223" customFormat="1" ht="15" customHeight="1" x14ac:dyDescent="0.2">
      <c r="A122" s="557">
        <v>37221</v>
      </c>
      <c r="B122" s="65" t="s">
        <v>188</v>
      </c>
      <c r="C122" s="558"/>
      <c r="D122" s="558"/>
      <c r="E122" s="558"/>
      <c r="F122" s="566"/>
      <c r="G122" s="625"/>
      <c r="H122" s="566"/>
      <c r="I122" s="146"/>
      <c r="J122" s="146"/>
      <c r="K122" s="146"/>
      <c r="L122" s="146"/>
      <c r="M122" s="146"/>
      <c r="N122" s="141"/>
      <c r="O122" s="141"/>
      <c r="P122" s="141"/>
      <c r="Q122" s="566"/>
      <c r="R122" s="565">
        <v>0</v>
      </c>
      <c r="S122" s="566"/>
      <c r="T122" s="566"/>
      <c r="U122" s="140">
        <v>0</v>
      </c>
      <c r="V122" s="564">
        <v>405242</v>
      </c>
      <c r="W122" s="564">
        <v>685240</v>
      </c>
      <c r="X122" s="565">
        <v>439820</v>
      </c>
      <c r="Y122" s="565"/>
      <c r="Z122" s="565">
        <v>600000</v>
      </c>
      <c r="AA122" s="146">
        <v>450000</v>
      </c>
      <c r="AB122" s="146"/>
      <c r="AC122" s="146"/>
      <c r="AD122" s="141">
        <v>0</v>
      </c>
      <c r="AE122" s="566">
        <f>+AA122</f>
        <v>450000</v>
      </c>
      <c r="AF122" s="566">
        <v>450000</v>
      </c>
      <c r="AG122" s="566"/>
      <c r="AH122" s="146">
        <v>450000</v>
      </c>
      <c r="AI122" s="146">
        <v>450000</v>
      </c>
      <c r="AJ122" s="146">
        <f>AA122/2</f>
        <v>225000</v>
      </c>
      <c r="AK122" s="146">
        <v>266009.88</v>
      </c>
      <c r="AL122" s="146">
        <v>400000</v>
      </c>
      <c r="AM122" s="146">
        <v>400000</v>
      </c>
      <c r="AN122" s="146">
        <v>400000</v>
      </c>
      <c r="AO122" s="146">
        <v>400000</v>
      </c>
      <c r="AP122" s="146">
        <f>AM122/2</f>
        <v>200000</v>
      </c>
      <c r="AQ122" s="146">
        <v>266978.2</v>
      </c>
      <c r="AR122" s="146">
        <v>350000</v>
      </c>
      <c r="AS122" s="146">
        <f t="shared" si="56"/>
        <v>-50000</v>
      </c>
      <c r="AT122" s="146">
        <v>70000</v>
      </c>
      <c r="AU122" s="146">
        <v>70000</v>
      </c>
      <c r="AV122" s="146">
        <v>70000</v>
      </c>
      <c r="AW122" s="274"/>
    </row>
    <row r="123" spans="1:51" s="223" customFormat="1" ht="15.6" customHeight="1" x14ac:dyDescent="0.2">
      <c r="A123" s="557">
        <v>37229</v>
      </c>
      <c r="B123" s="65" t="s">
        <v>267</v>
      </c>
      <c r="C123" s="558">
        <v>32527.200000000001</v>
      </c>
      <c r="D123" s="558">
        <v>5976.78</v>
      </c>
      <c r="E123" s="558">
        <v>30000</v>
      </c>
      <c r="F123" s="566">
        <v>20000</v>
      </c>
      <c r="G123" s="625">
        <v>20000</v>
      </c>
      <c r="H123" s="566">
        <v>20000</v>
      </c>
      <c r="I123" s="146">
        <v>10000</v>
      </c>
      <c r="J123" s="146">
        <v>0</v>
      </c>
      <c r="K123" s="146">
        <v>13400</v>
      </c>
      <c r="L123" s="146">
        <v>0</v>
      </c>
      <c r="M123" s="146">
        <f>SUM(L123-K123)</f>
        <v>-13400</v>
      </c>
      <c r="N123" s="141"/>
      <c r="O123" s="141"/>
      <c r="P123" s="141"/>
      <c r="Q123" s="566">
        <v>12000</v>
      </c>
      <c r="R123" s="565">
        <v>12000</v>
      </c>
      <c r="S123" s="627">
        <v>12000</v>
      </c>
      <c r="T123" s="627">
        <v>12000</v>
      </c>
      <c r="U123" s="140">
        <f>+R123/2</f>
        <v>6000</v>
      </c>
      <c r="V123" s="564">
        <v>0</v>
      </c>
      <c r="W123" s="564">
        <f>+R123</f>
        <v>12000</v>
      </c>
      <c r="X123" s="565">
        <v>0</v>
      </c>
      <c r="Y123" s="565"/>
      <c r="Z123" s="565">
        <v>12000</v>
      </c>
      <c r="AA123" s="146">
        <v>12000</v>
      </c>
      <c r="AB123" s="146"/>
      <c r="AC123" s="146"/>
      <c r="AD123" s="141">
        <v>0</v>
      </c>
      <c r="AE123" s="566">
        <v>12000</v>
      </c>
      <c r="AF123" s="566">
        <v>12000</v>
      </c>
      <c r="AG123" s="566"/>
      <c r="AH123" s="146">
        <v>12000</v>
      </c>
      <c r="AI123" s="146">
        <v>12000</v>
      </c>
      <c r="AJ123" s="146">
        <f>AA123/2</f>
        <v>6000</v>
      </c>
      <c r="AK123" s="146">
        <v>0</v>
      </c>
      <c r="AL123" s="146">
        <v>12000</v>
      </c>
      <c r="AM123" s="146">
        <v>12000</v>
      </c>
      <c r="AN123" s="146">
        <v>12000</v>
      </c>
      <c r="AO123" s="146">
        <v>12000</v>
      </c>
      <c r="AP123" s="146">
        <f>AM123/2</f>
        <v>6000</v>
      </c>
      <c r="AQ123" s="146">
        <v>0</v>
      </c>
      <c r="AR123" s="146">
        <v>12000</v>
      </c>
      <c r="AS123" s="146">
        <f t="shared" si="56"/>
        <v>0</v>
      </c>
      <c r="AT123" s="507">
        <v>12000</v>
      </c>
      <c r="AU123" s="507">
        <v>12000</v>
      </c>
      <c r="AV123" s="507">
        <v>12000</v>
      </c>
    </row>
    <row r="124" spans="1:51" s="264" customFormat="1" ht="16.149999999999999" customHeight="1" x14ac:dyDescent="0.2">
      <c r="A124" s="605">
        <v>372</v>
      </c>
      <c r="B124" s="105" t="s">
        <v>189</v>
      </c>
      <c r="C124" s="639">
        <f t="shared" ref="C124:M124" si="60">SUM(C118:C123)</f>
        <v>226084.65000000002</v>
      </c>
      <c r="D124" s="639">
        <f t="shared" si="60"/>
        <v>277660.28000000003</v>
      </c>
      <c r="E124" s="639">
        <f t="shared" si="60"/>
        <v>280000</v>
      </c>
      <c r="F124" s="108">
        <f t="shared" si="60"/>
        <v>320000</v>
      </c>
      <c r="G124" s="30">
        <f t="shared" si="60"/>
        <v>320000</v>
      </c>
      <c r="H124" s="108">
        <f t="shared" si="60"/>
        <v>295000</v>
      </c>
      <c r="I124" s="107">
        <f t="shared" si="60"/>
        <v>170000</v>
      </c>
      <c r="J124" s="107">
        <f t="shared" si="60"/>
        <v>131907.08000000002</v>
      </c>
      <c r="K124" s="107">
        <f t="shared" si="60"/>
        <v>227800</v>
      </c>
      <c r="L124" s="107">
        <f t="shared" si="60"/>
        <v>170657.12</v>
      </c>
      <c r="M124" s="107">
        <f t="shared" si="60"/>
        <v>-57142.880000000005</v>
      </c>
      <c r="N124" s="472"/>
      <c r="O124" s="472"/>
      <c r="P124" s="472"/>
      <c r="Q124" s="108">
        <f t="shared" ref="Q124:X124" si="61">SUM(Q118:Q123)</f>
        <v>284000</v>
      </c>
      <c r="R124" s="110">
        <f t="shared" si="61"/>
        <v>327000</v>
      </c>
      <c r="S124" s="111">
        <f t="shared" si="61"/>
        <v>337000</v>
      </c>
      <c r="T124" s="112">
        <f t="shared" si="61"/>
        <v>347000</v>
      </c>
      <c r="U124" s="113">
        <f t="shared" si="61"/>
        <v>163500</v>
      </c>
      <c r="V124" s="110">
        <f t="shared" si="61"/>
        <v>496564.98</v>
      </c>
      <c r="W124" s="205">
        <f t="shared" si="61"/>
        <v>1012240</v>
      </c>
      <c r="X124" s="205">
        <f t="shared" si="61"/>
        <v>683776</v>
      </c>
      <c r="Y124" s="565"/>
      <c r="Z124" s="205">
        <f t="shared" ref="Z124:AR124" si="62">SUM(Z118:Z123)</f>
        <v>901250</v>
      </c>
      <c r="AA124" s="206">
        <f t="shared" si="62"/>
        <v>812000</v>
      </c>
      <c r="AB124" s="206">
        <f t="shared" si="62"/>
        <v>0</v>
      </c>
      <c r="AC124" s="206">
        <f t="shared" si="62"/>
        <v>0</v>
      </c>
      <c r="AD124" s="206">
        <f t="shared" si="62"/>
        <v>0</v>
      </c>
      <c r="AE124" s="544">
        <f t="shared" si="62"/>
        <v>812000</v>
      </c>
      <c r="AF124" s="544">
        <f t="shared" si="62"/>
        <v>812000</v>
      </c>
      <c r="AG124" s="544">
        <f t="shared" si="62"/>
        <v>0</v>
      </c>
      <c r="AH124" s="206">
        <f t="shared" si="62"/>
        <v>822000</v>
      </c>
      <c r="AI124" s="206">
        <f t="shared" si="62"/>
        <v>822000</v>
      </c>
      <c r="AJ124" s="206">
        <f t="shared" si="62"/>
        <v>406000</v>
      </c>
      <c r="AK124" s="206">
        <f t="shared" si="62"/>
        <v>511034.9</v>
      </c>
      <c r="AL124" s="206">
        <f t="shared" si="62"/>
        <v>685750</v>
      </c>
      <c r="AM124" s="206">
        <f t="shared" si="62"/>
        <v>712000</v>
      </c>
      <c r="AN124" s="206">
        <f t="shared" si="62"/>
        <v>712000</v>
      </c>
      <c r="AO124" s="206">
        <f t="shared" si="62"/>
        <v>712000</v>
      </c>
      <c r="AP124" s="206">
        <f t="shared" si="62"/>
        <v>356000</v>
      </c>
      <c r="AQ124" s="206">
        <f t="shared" si="62"/>
        <v>476883.43</v>
      </c>
      <c r="AR124" s="206">
        <f t="shared" si="62"/>
        <v>625200</v>
      </c>
      <c r="AS124" s="206">
        <f t="shared" si="56"/>
        <v>-86800</v>
      </c>
      <c r="AT124" s="206">
        <f>SUM(AT118:AT123)</f>
        <v>410000</v>
      </c>
      <c r="AU124" s="206">
        <f>SUM(AU118:AU123)</f>
        <v>440000</v>
      </c>
      <c r="AV124" s="206">
        <f>SUM(AV118:AV123)</f>
        <v>450000</v>
      </c>
    </row>
    <row r="125" spans="1:51" s="264" customFormat="1" ht="15" customHeight="1" x14ac:dyDescent="0.2">
      <c r="A125" s="481">
        <v>38</v>
      </c>
      <c r="B125" s="50" t="s">
        <v>190</v>
      </c>
      <c r="C125" s="482" t="e">
        <f>SUM(C139+C155+#REF!)</f>
        <v>#REF!</v>
      </c>
      <c r="D125" s="482" t="e">
        <f>SUM(D139+D155+#REF!)</f>
        <v>#REF!</v>
      </c>
      <c r="E125" s="482" t="e">
        <f>SUM(E139+E155+#REF!)</f>
        <v>#REF!</v>
      </c>
      <c r="F125" s="239" t="e">
        <f>SUM(F139+F155+#REF!)</f>
        <v>#REF!</v>
      </c>
      <c r="G125" s="239" t="e">
        <f>SUM(G139+G155+#REF!)</f>
        <v>#REF!</v>
      </c>
      <c r="H125" s="239">
        <f>SUM(H139+H155)</f>
        <v>870205</v>
      </c>
      <c r="I125" s="238" t="e">
        <f>SUM(I139+I155+#REF!)</f>
        <v>#REF!</v>
      </c>
      <c r="J125" s="238" t="e">
        <f>SUM(J139+J155+#REF!)</f>
        <v>#REF!</v>
      </c>
      <c r="K125" s="238" t="e">
        <f>SUM(K139+K155+#REF!)</f>
        <v>#REF!</v>
      </c>
      <c r="L125" s="238" t="e">
        <f>SUM(L139+L155+#REF!)</f>
        <v>#REF!</v>
      </c>
      <c r="M125" s="238" t="e">
        <f>SUM(M139+M155+#REF!)</f>
        <v>#REF!</v>
      </c>
      <c r="N125" s="529"/>
      <c r="O125" s="529"/>
      <c r="P125" s="529"/>
      <c r="Q125" s="239">
        <f t="shared" ref="Q125:X125" si="63">SUM(Q139+Q155)</f>
        <v>1042150</v>
      </c>
      <c r="R125" s="240">
        <f t="shared" si="63"/>
        <v>1081460</v>
      </c>
      <c r="S125" s="483">
        <f t="shared" si="63"/>
        <v>1086311.6000000001</v>
      </c>
      <c r="T125" s="484">
        <f t="shared" si="63"/>
        <v>1099431.5</v>
      </c>
      <c r="U125" s="485">
        <f t="shared" si="63"/>
        <v>540730</v>
      </c>
      <c r="V125" s="240">
        <f t="shared" si="63"/>
        <v>427055.13999999996</v>
      </c>
      <c r="W125" s="486">
        <f t="shared" si="63"/>
        <v>691950</v>
      </c>
      <c r="X125" s="486">
        <f t="shared" si="63"/>
        <v>636479</v>
      </c>
      <c r="Y125" s="537"/>
      <c r="Z125" s="486">
        <f t="shared" ref="Z125:AR125" si="64">SUM(Z139+Z155)</f>
        <v>624507</v>
      </c>
      <c r="AA125" s="487">
        <f t="shared" si="64"/>
        <v>749800</v>
      </c>
      <c r="AB125" s="487">
        <f t="shared" si="64"/>
        <v>0</v>
      </c>
      <c r="AC125" s="487">
        <f t="shared" si="64"/>
        <v>0</v>
      </c>
      <c r="AD125" s="487">
        <f t="shared" si="64"/>
        <v>0</v>
      </c>
      <c r="AE125" s="488">
        <f t="shared" si="64"/>
        <v>749800</v>
      </c>
      <c r="AF125" s="488">
        <f t="shared" si="64"/>
        <v>749800</v>
      </c>
      <c r="AG125" s="488">
        <f t="shared" si="64"/>
        <v>0</v>
      </c>
      <c r="AH125" s="487">
        <f t="shared" si="64"/>
        <v>784800</v>
      </c>
      <c r="AI125" s="487">
        <f t="shared" si="64"/>
        <v>749800</v>
      </c>
      <c r="AJ125" s="487">
        <f t="shared" si="64"/>
        <v>374900</v>
      </c>
      <c r="AK125" s="487">
        <f t="shared" si="64"/>
        <v>686091.8</v>
      </c>
      <c r="AL125" s="487">
        <f t="shared" si="64"/>
        <v>717145.22</v>
      </c>
      <c r="AM125" s="487">
        <f t="shared" si="64"/>
        <v>749000</v>
      </c>
      <c r="AN125" s="487">
        <f t="shared" si="64"/>
        <v>799000</v>
      </c>
      <c r="AO125" s="487">
        <f t="shared" si="64"/>
        <v>827000</v>
      </c>
      <c r="AP125" s="487">
        <f t="shared" si="64"/>
        <v>374500</v>
      </c>
      <c r="AQ125" s="487">
        <f t="shared" si="64"/>
        <v>487182.12</v>
      </c>
      <c r="AR125" s="487">
        <f t="shared" si="64"/>
        <v>612000</v>
      </c>
      <c r="AS125" s="617">
        <f t="shared" si="56"/>
        <v>-137000</v>
      </c>
      <c r="AT125" s="888">
        <f>SUM(AT139+AT155+AT157)</f>
        <v>1675000</v>
      </c>
      <c r="AU125" s="933">
        <f>SUM(AU139+AU155+AU157)</f>
        <v>995000</v>
      </c>
      <c r="AV125" s="933">
        <f>SUM(AV139+AV155+AV157)</f>
        <v>1496100</v>
      </c>
    </row>
    <row r="126" spans="1:51" s="223" customFormat="1" ht="13.15" customHeight="1" x14ac:dyDescent="0.2">
      <c r="A126" s="641">
        <v>38112</v>
      </c>
      <c r="B126" s="642" t="s">
        <v>191</v>
      </c>
      <c r="C126" s="643">
        <v>333677.74</v>
      </c>
      <c r="D126" s="643">
        <v>25583.03</v>
      </c>
      <c r="E126" s="643">
        <v>100000</v>
      </c>
      <c r="F126" s="624">
        <v>50000</v>
      </c>
      <c r="G126" s="645">
        <v>70000</v>
      </c>
      <c r="H126" s="624">
        <v>50000</v>
      </c>
      <c r="I126" s="92">
        <v>35000</v>
      </c>
      <c r="J126" s="92">
        <v>98032.39</v>
      </c>
      <c r="K126" s="92">
        <v>46900</v>
      </c>
      <c r="L126" s="92">
        <v>134309.41</v>
      </c>
      <c r="M126" s="92">
        <f>SUM(L126-K126)</f>
        <v>87409.41</v>
      </c>
      <c r="N126" s="135"/>
      <c r="O126" s="135"/>
      <c r="P126" s="135"/>
      <c r="Q126" s="624">
        <v>70000</v>
      </c>
      <c r="R126" s="622">
        <v>100000</v>
      </c>
      <c r="S126" s="646">
        <v>100000</v>
      </c>
      <c r="T126" s="646">
        <v>100000</v>
      </c>
      <c r="U126" s="134">
        <f>+R126/2</f>
        <v>50000</v>
      </c>
      <c r="V126" s="554">
        <v>72581.759999999995</v>
      </c>
      <c r="W126" s="554">
        <v>80000</v>
      </c>
      <c r="X126" s="622">
        <v>72582</v>
      </c>
      <c r="Y126" s="191"/>
      <c r="Z126" s="622">
        <v>80000</v>
      </c>
      <c r="AA126" s="92">
        <v>40000</v>
      </c>
      <c r="AB126" s="92"/>
      <c r="AC126" s="92"/>
      <c r="AD126" s="135">
        <v>0</v>
      </c>
      <c r="AE126" s="624">
        <f>+AA126</f>
        <v>40000</v>
      </c>
      <c r="AF126" s="624">
        <f>+AE126</f>
        <v>40000</v>
      </c>
      <c r="AG126" s="624"/>
      <c r="AH126" s="92">
        <v>40000</v>
      </c>
      <c r="AI126" s="92">
        <v>40000</v>
      </c>
      <c r="AJ126" s="92">
        <f>AA126/2</f>
        <v>20000</v>
      </c>
      <c r="AK126" s="92">
        <v>48245.22</v>
      </c>
      <c r="AL126" s="92">
        <v>48245.22</v>
      </c>
      <c r="AM126" s="92">
        <v>50000</v>
      </c>
      <c r="AN126" s="92">
        <v>50000</v>
      </c>
      <c r="AO126" s="92">
        <v>50000</v>
      </c>
      <c r="AP126" s="507">
        <f>AM126/2</f>
        <v>25000</v>
      </c>
      <c r="AQ126" s="92">
        <v>46898.84</v>
      </c>
      <c r="AR126" s="92">
        <v>50000</v>
      </c>
      <c r="AS126" s="507">
        <f t="shared" si="56"/>
        <v>0</v>
      </c>
      <c r="AT126" s="507">
        <v>30000</v>
      </c>
      <c r="AU126" s="507">
        <v>30000</v>
      </c>
      <c r="AV126" s="507">
        <v>30000</v>
      </c>
      <c r="AY126" s="273"/>
    </row>
    <row r="127" spans="1:51" s="223" customFormat="1" ht="13.15" customHeight="1" x14ac:dyDescent="0.2">
      <c r="A127" s="557">
        <v>38114</v>
      </c>
      <c r="B127" s="65" t="s">
        <v>192</v>
      </c>
      <c r="C127" s="558">
        <v>55539.27</v>
      </c>
      <c r="D127" s="558">
        <v>115682.76</v>
      </c>
      <c r="E127" s="558">
        <v>120000</v>
      </c>
      <c r="F127" s="566">
        <v>60000</v>
      </c>
      <c r="G127" s="625">
        <v>140000</v>
      </c>
      <c r="H127" s="566">
        <v>100000</v>
      </c>
      <c r="I127" s="146">
        <v>40000</v>
      </c>
      <c r="J127" s="146">
        <v>22169.8</v>
      </c>
      <c r="K127" s="146">
        <v>53600</v>
      </c>
      <c r="L127" s="146">
        <v>43627.68</v>
      </c>
      <c r="M127" s="146">
        <f>SUM(L127-K127)</f>
        <v>-9972.32</v>
      </c>
      <c r="N127" s="141"/>
      <c r="O127" s="141"/>
      <c r="P127" s="141"/>
      <c r="Q127" s="566">
        <v>115000</v>
      </c>
      <c r="R127" s="565">
        <v>120000</v>
      </c>
      <c r="S127" s="627">
        <v>120000</v>
      </c>
      <c r="T127" s="627">
        <v>120000</v>
      </c>
      <c r="U127" s="140">
        <f>+R127/2</f>
        <v>60000</v>
      </c>
      <c r="V127" s="564">
        <v>49259.32</v>
      </c>
      <c r="W127" s="564">
        <v>80000</v>
      </c>
      <c r="X127" s="565">
        <v>108818</v>
      </c>
      <c r="Y127" s="626"/>
      <c r="Z127" s="821" t="s">
        <v>46</v>
      </c>
      <c r="AA127" s="146">
        <v>80000</v>
      </c>
      <c r="AB127" s="822"/>
      <c r="AC127" s="822"/>
      <c r="AD127" s="141">
        <v>0</v>
      </c>
      <c r="AE127" s="566">
        <f>+AA127</f>
        <v>80000</v>
      </c>
      <c r="AF127" s="566">
        <v>80000</v>
      </c>
      <c r="AG127" s="566"/>
      <c r="AH127" s="146">
        <v>80000</v>
      </c>
      <c r="AI127" s="146">
        <v>80000</v>
      </c>
      <c r="AJ127" s="146">
        <f>AA127/2</f>
        <v>40000</v>
      </c>
      <c r="AK127" s="146">
        <v>95704.65</v>
      </c>
      <c r="AL127" s="146">
        <v>100000</v>
      </c>
      <c r="AM127" s="146">
        <v>90000</v>
      </c>
      <c r="AN127" s="146">
        <v>90000</v>
      </c>
      <c r="AO127" s="146">
        <v>90000</v>
      </c>
      <c r="AP127" s="146">
        <f>AM127/2</f>
        <v>45000</v>
      </c>
      <c r="AQ127" s="146">
        <v>87130.13</v>
      </c>
      <c r="AR127" s="146">
        <v>110000</v>
      </c>
      <c r="AS127" s="146">
        <f t="shared" si="56"/>
        <v>20000</v>
      </c>
      <c r="AT127" s="146">
        <v>100000</v>
      </c>
      <c r="AU127" s="146">
        <v>100000</v>
      </c>
      <c r="AV127" s="146">
        <v>100000</v>
      </c>
    </row>
    <row r="128" spans="1:51" s="223" customFormat="1" ht="13.15" customHeight="1" x14ac:dyDescent="0.2">
      <c r="A128" s="557">
        <v>381141</v>
      </c>
      <c r="B128" s="65" t="s">
        <v>193</v>
      </c>
      <c r="C128" s="558">
        <v>46800</v>
      </c>
      <c r="D128" s="558">
        <v>39500</v>
      </c>
      <c r="E128" s="558">
        <v>90000</v>
      </c>
      <c r="F128" s="566">
        <v>50000</v>
      </c>
      <c r="G128" s="625">
        <v>50000</v>
      </c>
      <c r="H128" s="566">
        <v>50000</v>
      </c>
      <c r="I128" s="146">
        <v>25000</v>
      </c>
      <c r="J128" s="146">
        <v>23400</v>
      </c>
      <c r="K128" s="146">
        <v>33500</v>
      </c>
      <c r="L128" s="146">
        <v>23400</v>
      </c>
      <c r="M128" s="146">
        <f>SUM(L128-K128)</f>
        <v>-10100</v>
      </c>
      <c r="N128" s="141"/>
      <c r="O128" s="141"/>
      <c r="P128" s="141"/>
      <c r="Q128" s="566">
        <v>50000</v>
      </c>
      <c r="R128" s="565">
        <v>50000</v>
      </c>
      <c r="S128" s="627">
        <v>50000</v>
      </c>
      <c r="T128" s="627">
        <v>50000</v>
      </c>
      <c r="U128" s="140">
        <f>+R128/2</f>
        <v>25000</v>
      </c>
      <c r="V128" s="564">
        <v>27300</v>
      </c>
      <c r="W128" s="564">
        <f>+R128</f>
        <v>50000</v>
      </c>
      <c r="X128" s="565">
        <v>27300</v>
      </c>
      <c r="Y128" s="565"/>
      <c r="Z128" s="565">
        <v>54600</v>
      </c>
      <c r="AA128" s="146">
        <v>46800</v>
      </c>
      <c r="AB128" s="146"/>
      <c r="AC128" s="146"/>
      <c r="AD128" s="141">
        <v>0</v>
      </c>
      <c r="AE128" s="566">
        <v>46800</v>
      </c>
      <c r="AF128" s="566">
        <v>46800</v>
      </c>
      <c r="AG128" s="566"/>
      <c r="AH128" s="146">
        <v>46800</v>
      </c>
      <c r="AI128" s="146">
        <v>46800</v>
      </c>
      <c r="AJ128" s="146">
        <f>AA128/2</f>
        <v>23400</v>
      </c>
      <c r="AK128" s="146">
        <v>46800</v>
      </c>
      <c r="AL128" s="146">
        <v>46800</v>
      </c>
      <c r="AM128" s="146">
        <v>47000</v>
      </c>
      <c r="AN128" s="146">
        <v>47000</v>
      </c>
      <c r="AO128" s="146">
        <v>55000</v>
      </c>
      <c r="AP128" s="146">
        <f>AM128/2</f>
        <v>23500</v>
      </c>
      <c r="AQ128" s="146">
        <v>11700</v>
      </c>
      <c r="AR128" s="146">
        <v>47000</v>
      </c>
      <c r="AS128" s="146">
        <f t="shared" si="56"/>
        <v>0</v>
      </c>
      <c r="AT128" s="146">
        <v>47000</v>
      </c>
      <c r="AU128" s="146">
        <v>47000</v>
      </c>
      <c r="AV128" s="146">
        <v>47000</v>
      </c>
    </row>
    <row r="129" spans="1:51" s="223" customFormat="1" ht="13.15" customHeight="1" x14ac:dyDescent="0.2">
      <c r="A129" s="557">
        <v>38115</v>
      </c>
      <c r="B129" s="65" t="s">
        <v>194</v>
      </c>
      <c r="C129" s="558">
        <v>25790.84</v>
      </c>
      <c r="D129" s="558">
        <v>32538.7</v>
      </c>
      <c r="E129" s="558">
        <v>50000</v>
      </c>
      <c r="F129" s="566">
        <v>20000</v>
      </c>
      <c r="G129" s="625">
        <v>50000</v>
      </c>
      <c r="H129" s="566">
        <v>50000</v>
      </c>
      <c r="I129" s="146">
        <v>25000</v>
      </c>
      <c r="J129" s="146">
        <v>23740</v>
      </c>
      <c r="K129" s="146">
        <v>33500</v>
      </c>
      <c r="L129" s="146">
        <v>29466</v>
      </c>
      <c r="M129" s="146">
        <f>SUM(L129-K129)</f>
        <v>-4034</v>
      </c>
      <c r="N129" s="141"/>
      <c r="O129" s="141"/>
      <c r="P129" s="141"/>
      <c r="Q129" s="566">
        <v>65000</v>
      </c>
      <c r="R129" s="565">
        <v>65000</v>
      </c>
      <c r="S129" s="627">
        <v>65000</v>
      </c>
      <c r="T129" s="627">
        <v>65000</v>
      </c>
      <c r="U129" s="140">
        <f>+R129/2</f>
        <v>32500</v>
      </c>
      <c r="V129" s="564">
        <v>29242.16</v>
      </c>
      <c r="W129" s="564">
        <v>40000</v>
      </c>
      <c r="X129" s="565">
        <v>47014</v>
      </c>
      <c r="Y129" s="565"/>
      <c r="Z129" s="565">
        <v>50000</v>
      </c>
      <c r="AA129" s="146">
        <v>50000</v>
      </c>
      <c r="AB129" s="146"/>
      <c r="AC129" s="146"/>
      <c r="AD129" s="141">
        <v>0</v>
      </c>
      <c r="AE129" s="566">
        <v>50000</v>
      </c>
      <c r="AF129" s="566">
        <v>50000</v>
      </c>
      <c r="AG129" s="566"/>
      <c r="AH129" s="146">
        <v>50000</v>
      </c>
      <c r="AI129" s="146">
        <v>50000</v>
      </c>
      <c r="AJ129" s="146">
        <f>AA129/2</f>
        <v>25000</v>
      </c>
      <c r="AK129" s="146">
        <v>35476.94</v>
      </c>
      <c r="AL129" s="146">
        <v>36000</v>
      </c>
      <c r="AM129" s="146">
        <v>40000</v>
      </c>
      <c r="AN129" s="146">
        <v>40000</v>
      </c>
      <c r="AO129" s="146">
        <v>40000</v>
      </c>
      <c r="AP129" s="146">
        <f>AM129/2</f>
        <v>20000</v>
      </c>
      <c r="AQ129" s="146">
        <v>20000</v>
      </c>
      <c r="AR129" s="146">
        <v>20000</v>
      </c>
      <c r="AS129" s="146">
        <f t="shared" si="56"/>
        <v>-20000</v>
      </c>
      <c r="AT129" s="146">
        <v>50000</v>
      </c>
      <c r="AU129" s="146">
        <v>50000</v>
      </c>
      <c r="AV129" s="146">
        <v>50000</v>
      </c>
    </row>
    <row r="130" spans="1:51" s="223" customFormat="1" ht="12.75" hidden="1" customHeight="1" x14ac:dyDescent="0.2">
      <c r="A130" s="557"/>
      <c r="B130" s="65"/>
      <c r="C130" s="558"/>
      <c r="D130" s="558"/>
      <c r="E130" s="558"/>
      <c r="F130" s="566"/>
      <c r="G130" s="625"/>
      <c r="H130" s="566"/>
      <c r="I130" s="146"/>
      <c r="J130" s="146"/>
      <c r="K130" s="146"/>
      <c r="L130" s="146"/>
      <c r="M130" s="146"/>
      <c r="N130" s="141"/>
      <c r="O130" s="141"/>
      <c r="P130" s="141"/>
      <c r="Q130" s="566"/>
      <c r="R130" s="565"/>
      <c r="S130" s="627"/>
      <c r="T130" s="627"/>
      <c r="U130" s="140"/>
      <c r="V130" s="564"/>
      <c r="W130" s="564"/>
      <c r="X130" s="565"/>
      <c r="Y130" s="565"/>
      <c r="Z130" s="565"/>
      <c r="AA130" s="146"/>
      <c r="AB130" s="822"/>
      <c r="AC130" s="822"/>
      <c r="AD130" s="141"/>
      <c r="AE130" s="566"/>
      <c r="AF130" s="566"/>
      <c r="AG130" s="56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</row>
    <row r="131" spans="1:51" s="223" customFormat="1" ht="12.75" customHeight="1" x14ac:dyDescent="0.2">
      <c r="A131" s="557">
        <v>38118</v>
      </c>
      <c r="B131" s="65" t="s">
        <v>301</v>
      </c>
      <c r="C131" s="558"/>
      <c r="D131" s="558"/>
      <c r="E131" s="558"/>
      <c r="F131" s="566"/>
      <c r="G131" s="625"/>
      <c r="H131" s="566"/>
      <c r="I131" s="146"/>
      <c r="J131" s="146"/>
      <c r="K131" s="146"/>
      <c r="L131" s="146"/>
      <c r="M131" s="146"/>
      <c r="N131" s="141"/>
      <c r="O131" s="141"/>
      <c r="P131" s="141"/>
      <c r="Q131" s="566"/>
      <c r="R131" s="565"/>
      <c r="S131" s="627"/>
      <c r="T131" s="627"/>
      <c r="U131" s="140"/>
      <c r="V131" s="564"/>
      <c r="W131" s="564"/>
      <c r="X131" s="565"/>
      <c r="Y131" s="565"/>
      <c r="Z131" s="565"/>
      <c r="AA131" s="146"/>
      <c r="AB131" s="822"/>
      <c r="AC131" s="822"/>
      <c r="AD131" s="141"/>
      <c r="AE131" s="566"/>
      <c r="AF131" s="566"/>
      <c r="AG131" s="56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  <c r="AR131" s="146"/>
      <c r="AS131" s="146"/>
      <c r="AT131" s="146">
        <v>17000</v>
      </c>
      <c r="AU131" s="146">
        <v>17000</v>
      </c>
      <c r="AV131" s="146">
        <v>17000</v>
      </c>
    </row>
    <row r="132" spans="1:51" s="223" customFormat="1" ht="13.15" customHeight="1" x14ac:dyDescent="0.2">
      <c r="A132" s="557">
        <v>381191</v>
      </c>
      <c r="B132" s="65" t="s">
        <v>195</v>
      </c>
      <c r="C132" s="558">
        <v>204042.3</v>
      </c>
      <c r="D132" s="558">
        <v>112840.96000000001</v>
      </c>
      <c r="E132" s="558">
        <v>174650</v>
      </c>
      <c r="F132" s="566">
        <v>150000</v>
      </c>
      <c r="G132" s="625">
        <v>150000</v>
      </c>
      <c r="H132" s="566">
        <v>254205</v>
      </c>
      <c r="I132" s="146">
        <v>120250</v>
      </c>
      <c r="J132" s="146">
        <v>120995.55</v>
      </c>
      <c r="K132" s="146">
        <v>161135</v>
      </c>
      <c r="L132" s="146">
        <v>170995.55</v>
      </c>
      <c r="M132" s="146">
        <f>SUM(L132-K132)</f>
        <v>9860.5499999999884</v>
      </c>
      <c r="N132" s="141"/>
      <c r="O132" s="141"/>
      <c r="P132" s="141"/>
      <c r="Q132" s="566">
        <v>266150</v>
      </c>
      <c r="R132" s="565">
        <v>280460</v>
      </c>
      <c r="S132" s="627">
        <v>285311.59999999998</v>
      </c>
      <c r="T132" s="627">
        <v>298431.5</v>
      </c>
      <c r="U132" s="140">
        <f>+R132/2</f>
        <v>140230</v>
      </c>
      <c r="V132" s="564">
        <v>168837.35</v>
      </c>
      <c r="W132" s="564">
        <v>285950</v>
      </c>
      <c r="X132" s="565">
        <v>237347</v>
      </c>
      <c r="Y132" s="565"/>
      <c r="Z132" s="565">
        <v>267347</v>
      </c>
      <c r="AA132" s="146">
        <v>270000</v>
      </c>
      <c r="AB132" s="146"/>
      <c r="AC132" s="146"/>
      <c r="AD132" s="141">
        <v>0</v>
      </c>
      <c r="AE132" s="566">
        <f>+AA132</f>
        <v>270000</v>
      </c>
      <c r="AF132" s="566">
        <f>+AE132</f>
        <v>270000</v>
      </c>
      <c r="AG132" s="566"/>
      <c r="AH132" s="146">
        <v>270000</v>
      </c>
      <c r="AI132" s="146">
        <v>270000</v>
      </c>
      <c r="AJ132" s="146">
        <f>AA132/2</f>
        <v>135000</v>
      </c>
      <c r="AK132" s="146">
        <v>243997.63</v>
      </c>
      <c r="AL132" s="146">
        <v>260000</v>
      </c>
      <c r="AM132" s="146">
        <v>260000</v>
      </c>
      <c r="AN132" s="146">
        <v>260000</v>
      </c>
      <c r="AO132" s="146">
        <v>280000</v>
      </c>
      <c r="AP132" s="146">
        <f t="shared" ref="AP132:AP137" si="65">AM132/2</f>
        <v>130000</v>
      </c>
      <c r="AQ132" s="146">
        <v>205936.85</v>
      </c>
      <c r="AR132" s="146">
        <v>240000</v>
      </c>
      <c r="AS132" s="146">
        <f t="shared" ref="AS132:AS146" si="66">SUM(AR132-AM132)</f>
        <v>-20000</v>
      </c>
      <c r="AT132" s="146">
        <v>120000</v>
      </c>
      <c r="AU132" s="146">
        <v>120000</v>
      </c>
      <c r="AV132" s="146">
        <v>120000</v>
      </c>
    </row>
    <row r="133" spans="1:51" s="223" customFormat="1" ht="14.45" customHeight="1" x14ac:dyDescent="0.2">
      <c r="A133" s="557">
        <v>381192</v>
      </c>
      <c r="B133" s="65" t="s">
        <v>196</v>
      </c>
      <c r="C133" s="558">
        <v>29000</v>
      </c>
      <c r="D133" s="558">
        <v>27000</v>
      </c>
      <c r="E133" s="558">
        <v>40000</v>
      </c>
      <c r="F133" s="566">
        <v>50000</v>
      </c>
      <c r="G133" s="625">
        <v>65000</v>
      </c>
      <c r="H133" s="566">
        <v>50000</v>
      </c>
      <c r="I133" s="146">
        <v>30000</v>
      </c>
      <c r="J133" s="146">
        <v>29500</v>
      </c>
      <c r="K133" s="146">
        <v>40200</v>
      </c>
      <c r="L133" s="146">
        <v>58100</v>
      </c>
      <c r="M133" s="146">
        <f>SUM(L133-K133)</f>
        <v>17900</v>
      </c>
      <c r="N133" s="141"/>
      <c r="O133" s="141"/>
      <c r="P133" s="141"/>
      <c r="Q133" s="566">
        <v>75000</v>
      </c>
      <c r="R133" s="565">
        <v>75000</v>
      </c>
      <c r="S133" s="627">
        <v>75000</v>
      </c>
      <c r="T133" s="627">
        <v>75000</v>
      </c>
      <c r="U133" s="140">
        <f>+R133/2</f>
        <v>37500</v>
      </c>
      <c r="V133" s="564">
        <v>46834.55</v>
      </c>
      <c r="W133" s="564">
        <v>60000</v>
      </c>
      <c r="X133" s="565">
        <v>74418</v>
      </c>
      <c r="Y133" s="565"/>
      <c r="Z133" s="565">
        <v>85000</v>
      </c>
      <c r="AA133" s="146">
        <v>80000</v>
      </c>
      <c r="AB133" s="822"/>
      <c r="AC133" s="822"/>
      <c r="AD133" s="141">
        <v>0</v>
      </c>
      <c r="AE133" s="566">
        <v>80000</v>
      </c>
      <c r="AF133" s="566">
        <v>80000</v>
      </c>
      <c r="AG133" s="566"/>
      <c r="AH133" s="146">
        <v>80000</v>
      </c>
      <c r="AI133" s="146">
        <v>80000</v>
      </c>
      <c r="AJ133" s="146">
        <f>AA133/2</f>
        <v>40000</v>
      </c>
      <c r="AK133" s="146">
        <v>74767.360000000001</v>
      </c>
      <c r="AL133" s="146">
        <v>85000</v>
      </c>
      <c r="AM133" s="146">
        <v>80000</v>
      </c>
      <c r="AN133" s="146">
        <v>80000</v>
      </c>
      <c r="AO133" s="146">
        <v>80000</v>
      </c>
      <c r="AP133" s="146">
        <f t="shared" si="65"/>
        <v>40000</v>
      </c>
      <c r="AQ133" s="146">
        <v>55516.3</v>
      </c>
      <c r="AR133" s="146">
        <v>80000</v>
      </c>
      <c r="AS133" s="146">
        <f t="shared" si="66"/>
        <v>0</v>
      </c>
      <c r="AT133" s="146">
        <v>80000</v>
      </c>
      <c r="AU133" s="146">
        <v>80000</v>
      </c>
      <c r="AV133" s="146">
        <v>80000</v>
      </c>
      <c r="AY133" s="273"/>
    </row>
    <row r="134" spans="1:51" s="223" customFormat="1" ht="13.15" customHeight="1" x14ac:dyDescent="0.2">
      <c r="A134" s="557">
        <v>381193</v>
      </c>
      <c r="B134" s="65" t="s">
        <v>197</v>
      </c>
      <c r="C134" s="558">
        <v>0</v>
      </c>
      <c r="D134" s="558">
        <v>0</v>
      </c>
      <c r="E134" s="558">
        <v>5000</v>
      </c>
      <c r="F134" s="566">
        <v>5000</v>
      </c>
      <c r="G134" s="625">
        <v>5000</v>
      </c>
      <c r="H134" s="566">
        <v>1000</v>
      </c>
      <c r="I134" s="146">
        <v>2500</v>
      </c>
      <c r="J134" s="146">
        <v>0</v>
      </c>
      <c r="K134" s="146">
        <v>3350</v>
      </c>
      <c r="L134" s="146">
        <v>0</v>
      </c>
      <c r="M134" s="146">
        <f>SUM(L134-K134)</f>
        <v>-3350</v>
      </c>
      <c r="N134" s="141"/>
      <c r="O134" s="141"/>
      <c r="P134" s="141"/>
      <c r="Q134" s="566">
        <v>1000</v>
      </c>
      <c r="R134" s="565">
        <v>1000</v>
      </c>
      <c r="S134" s="627">
        <v>1000</v>
      </c>
      <c r="T134" s="627">
        <v>1000</v>
      </c>
      <c r="U134" s="140">
        <f>+R134/2</f>
        <v>500</v>
      </c>
      <c r="V134" s="564">
        <v>0</v>
      </c>
      <c r="W134" s="564">
        <f>+R134</f>
        <v>1000</v>
      </c>
      <c r="X134" s="565">
        <v>0</v>
      </c>
      <c r="Y134" s="565"/>
      <c r="Z134" s="565">
        <v>0</v>
      </c>
      <c r="AA134" s="146">
        <v>3000</v>
      </c>
      <c r="AB134" s="146"/>
      <c r="AC134" s="146"/>
      <c r="AD134" s="141">
        <v>0</v>
      </c>
      <c r="AE134" s="566">
        <v>3000</v>
      </c>
      <c r="AF134" s="566">
        <v>3000</v>
      </c>
      <c r="AG134" s="566"/>
      <c r="AH134" s="146">
        <v>3000</v>
      </c>
      <c r="AI134" s="146">
        <v>3000</v>
      </c>
      <c r="AJ134" s="146">
        <f>AA134/2</f>
        <v>1500</v>
      </c>
      <c r="AK134" s="146">
        <v>2000</v>
      </c>
      <c r="AL134" s="146">
        <v>2000</v>
      </c>
      <c r="AM134" s="146">
        <v>2000</v>
      </c>
      <c r="AN134" s="146">
        <v>2000</v>
      </c>
      <c r="AO134" s="146">
        <v>2000</v>
      </c>
      <c r="AP134" s="146">
        <f t="shared" si="65"/>
        <v>1000</v>
      </c>
      <c r="AQ134" s="146">
        <v>0</v>
      </c>
      <c r="AR134" s="146">
        <v>0</v>
      </c>
      <c r="AS134" s="146">
        <f t="shared" si="66"/>
        <v>-2000</v>
      </c>
      <c r="AT134" s="146">
        <v>4000</v>
      </c>
      <c r="AU134" s="146">
        <v>4000</v>
      </c>
      <c r="AV134" s="146">
        <v>4000</v>
      </c>
    </row>
    <row r="135" spans="1:51" s="223" customFormat="1" ht="14.45" customHeight="1" x14ac:dyDescent="0.2">
      <c r="A135" s="557">
        <v>381194</v>
      </c>
      <c r="B135" s="65" t="s">
        <v>198</v>
      </c>
      <c r="C135" s="558">
        <v>66885.09</v>
      </c>
      <c r="D135" s="558">
        <v>74027.820000000007</v>
      </c>
      <c r="E135" s="558">
        <v>90000</v>
      </c>
      <c r="F135" s="566">
        <v>50000</v>
      </c>
      <c r="G135" s="625">
        <v>50000</v>
      </c>
      <c r="H135" s="566">
        <v>50000</v>
      </c>
      <c r="I135" s="146">
        <v>27500</v>
      </c>
      <c r="J135" s="146">
        <v>45000</v>
      </c>
      <c r="K135" s="146">
        <v>36850</v>
      </c>
      <c r="L135" s="146">
        <v>75000</v>
      </c>
      <c r="M135" s="146">
        <f>SUM(L135-K135)</f>
        <v>38150</v>
      </c>
      <c r="N135" s="141"/>
      <c r="O135" s="141"/>
      <c r="P135" s="141"/>
      <c r="Q135" s="566">
        <v>85000</v>
      </c>
      <c r="R135" s="565">
        <v>50000</v>
      </c>
      <c r="S135" s="627">
        <v>50000</v>
      </c>
      <c r="T135" s="627">
        <v>50000</v>
      </c>
      <c r="U135" s="140">
        <f>+R135/2</f>
        <v>25000</v>
      </c>
      <c r="V135" s="564">
        <v>30000</v>
      </c>
      <c r="W135" s="564">
        <v>50000</v>
      </c>
      <c r="X135" s="565">
        <v>57500</v>
      </c>
      <c r="Y135" s="565"/>
      <c r="Z135" s="565">
        <v>57500</v>
      </c>
      <c r="AA135" s="146">
        <v>50000</v>
      </c>
      <c r="AB135" s="822"/>
      <c r="AC135" s="822"/>
      <c r="AD135" s="141">
        <v>0</v>
      </c>
      <c r="AE135" s="566">
        <f>+AA135</f>
        <v>50000</v>
      </c>
      <c r="AF135" s="566">
        <f>+AE135</f>
        <v>50000</v>
      </c>
      <c r="AG135" s="566"/>
      <c r="AH135" s="146">
        <v>50000</v>
      </c>
      <c r="AI135" s="146">
        <v>50000</v>
      </c>
      <c r="AJ135" s="146">
        <f>AA135/2</f>
        <v>25000</v>
      </c>
      <c r="AK135" s="146">
        <v>53000</v>
      </c>
      <c r="AL135" s="146">
        <v>53000</v>
      </c>
      <c r="AM135" s="146">
        <v>50000</v>
      </c>
      <c r="AN135" s="146">
        <v>50000</v>
      </c>
      <c r="AO135" s="146">
        <v>50000</v>
      </c>
      <c r="AP135" s="146">
        <f t="shared" si="65"/>
        <v>25000</v>
      </c>
      <c r="AQ135" s="146">
        <v>50000</v>
      </c>
      <c r="AR135" s="146">
        <v>50000</v>
      </c>
      <c r="AS135" s="146">
        <f t="shared" si="66"/>
        <v>0</v>
      </c>
      <c r="AT135" s="146">
        <v>30000</v>
      </c>
      <c r="AU135" s="146">
        <v>30000</v>
      </c>
      <c r="AV135" s="146">
        <v>30000</v>
      </c>
    </row>
    <row r="136" spans="1:51" s="223" customFormat="1" ht="13.15" customHeight="1" x14ac:dyDescent="0.2">
      <c r="A136" s="557">
        <v>381195</v>
      </c>
      <c r="B136" s="65" t="s">
        <v>199</v>
      </c>
      <c r="C136" s="558">
        <v>51086</v>
      </c>
      <c r="D136" s="558">
        <v>50906.5</v>
      </c>
      <c r="E136" s="558">
        <v>50000</v>
      </c>
      <c r="F136" s="566">
        <v>10000</v>
      </c>
      <c r="G136" s="625">
        <v>20000</v>
      </c>
      <c r="H136" s="566">
        <v>15000</v>
      </c>
      <c r="I136" s="146">
        <v>5000</v>
      </c>
      <c r="J136" s="146">
        <v>0</v>
      </c>
      <c r="K136" s="146">
        <v>6700</v>
      </c>
      <c r="L136" s="146">
        <v>7250</v>
      </c>
      <c r="M136" s="146">
        <f>SUM(L136-K136)</f>
        <v>550</v>
      </c>
      <c r="N136" s="141"/>
      <c r="O136" s="141"/>
      <c r="P136" s="141"/>
      <c r="Q136" s="566">
        <v>15000</v>
      </c>
      <c r="R136" s="565">
        <v>15000</v>
      </c>
      <c r="S136" s="627">
        <v>15000</v>
      </c>
      <c r="T136" s="627">
        <v>15000</v>
      </c>
      <c r="U136" s="140">
        <f>+R136/2</f>
        <v>7500</v>
      </c>
      <c r="V136" s="564">
        <v>3000</v>
      </c>
      <c r="W136" s="564">
        <f>+R136</f>
        <v>15000</v>
      </c>
      <c r="X136" s="565">
        <v>11500</v>
      </c>
      <c r="Y136" s="565"/>
      <c r="Z136" s="565">
        <v>30060</v>
      </c>
      <c r="AA136" s="146">
        <v>30000</v>
      </c>
      <c r="AB136" s="822"/>
      <c r="AC136" s="822"/>
      <c r="AD136" s="141">
        <v>0</v>
      </c>
      <c r="AE136" s="566">
        <v>30000</v>
      </c>
      <c r="AF136" s="566">
        <v>30000</v>
      </c>
      <c r="AG136" s="566"/>
      <c r="AH136" s="146">
        <v>30000</v>
      </c>
      <c r="AI136" s="146">
        <v>30000</v>
      </c>
      <c r="AJ136" s="146">
        <f>AA136/2</f>
        <v>15000</v>
      </c>
      <c r="AK136" s="146">
        <v>0</v>
      </c>
      <c r="AL136" s="146">
        <v>0</v>
      </c>
      <c r="AM136" s="146">
        <v>30000</v>
      </c>
      <c r="AN136" s="146">
        <v>30000</v>
      </c>
      <c r="AO136" s="146">
        <v>30000</v>
      </c>
      <c r="AP136" s="146">
        <f t="shared" si="65"/>
        <v>15000</v>
      </c>
      <c r="AQ136" s="146">
        <v>10000</v>
      </c>
      <c r="AR136" s="146">
        <v>15000</v>
      </c>
      <c r="AS136" s="146">
        <f t="shared" si="66"/>
        <v>-15000</v>
      </c>
      <c r="AT136" s="146">
        <v>30000</v>
      </c>
      <c r="AU136" s="146">
        <v>30000</v>
      </c>
      <c r="AV136" s="146">
        <v>30000</v>
      </c>
    </row>
    <row r="137" spans="1:51" s="223" customFormat="1" ht="16.149999999999999" customHeight="1" x14ac:dyDescent="0.2">
      <c r="A137" s="941">
        <v>381198</v>
      </c>
      <c r="B137" s="942" t="s">
        <v>236</v>
      </c>
      <c r="C137" s="943"/>
      <c r="D137" s="943"/>
      <c r="E137" s="943"/>
      <c r="F137" s="944"/>
      <c r="G137" s="945"/>
      <c r="H137" s="944"/>
      <c r="I137" s="875"/>
      <c r="J137" s="875"/>
      <c r="K137" s="875"/>
      <c r="L137" s="875"/>
      <c r="M137" s="875"/>
      <c r="N137" s="729"/>
      <c r="O137" s="729"/>
      <c r="P137" s="729"/>
      <c r="Q137" s="944"/>
      <c r="R137" s="777"/>
      <c r="S137" s="946"/>
      <c r="T137" s="946"/>
      <c r="U137" s="832"/>
      <c r="V137" s="564"/>
      <c r="W137" s="792"/>
      <c r="X137" s="777"/>
      <c r="Y137" s="565"/>
      <c r="Z137" s="777"/>
      <c r="AA137" s="588"/>
      <c r="AB137" s="588"/>
      <c r="AC137" s="588"/>
      <c r="AD137" s="947"/>
      <c r="AE137" s="793"/>
      <c r="AF137" s="793"/>
      <c r="AG137" s="793"/>
      <c r="AH137" s="588"/>
      <c r="AI137" s="588"/>
      <c r="AJ137" s="588"/>
      <c r="AK137" s="588"/>
      <c r="AL137" s="588"/>
      <c r="AM137" s="146">
        <v>0</v>
      </c>
      <c r="AN137" s="588"/>
      <c r="AO137" s="588"/>
      <c r="AP137" s="588">
        <f t="shared" si="65"/>
        <v>0</v>
      </c>
      <c r="AQ137" s="588"/>
      <c r="AR137" s="588">
        <v>0</v>
      </c>
      <c r="AS137" s="875">
        <f t="shared" si="66"/>
        <v>0</v>
      </c>
      <c r="AT137" s="587">
        <v>72000</v>
      </c>
      <c r="AU137" s="588">
        <v>72000</v>
      </c>
      <c r="AV137" s="588">
        <v>72000</v>
      </c>
    </row>
    <row r="138" spans="1:51" s="223" customFormat="1" ht="15" customHeight="1" x14ac:dyDescent="0.2">
      <c r="A138" s="823">
        <v>381199</v>
      </c>
      <c r="B138" s="936" t="s">
        <v>366</v>
      </c>
      <c r="C138" s="824"/>
      <c r="D138" s="824"/>
      <c r="E138" s="824"/>
      <c r="F138" s="825"/>
      <c r="G138" s="826"/>
      <c r="H138" s="825"/>
      <c r="I138" s="827"/>
      <c r="J138" s="827"/>
      <c r="K138" s="827"/>
      <c r="L138" s="827"/>
      <c r="M138" s="654"/>
      <c r="N138" s="472"/>
      <c r="O138" s="472"/>
      <c r="P138" s="472"/>
      <c r="Q138" s="825"/>
      <c r="R138" s="537"/>
      <c r="S138" s="828"/>
      <c r="T138" s="828"/>
      <c r="U138" s="829"/>
      <c r="V138" s="638"/>
      <c r="W138" s="797"/>
      <c r="X138" s="537"/>
      <c r="Y138" s="496"/>
      <c r="Z138" s="537"/>
      <c r="AA138" s="211"/>
      <c r="AB138" s="211"/>
      <c r="AC138" s="211"/>
      <c r="AD138" s="830"/>
      <c r="AE138" s="798"/>
      <c r="AF138" s="798"/>
      <c r="AG138" s="798"/>
      <c r="AH138" s="211"/>
      <c r="AI138" s="211"/>
      <c r="AJ138" s="211"/>
      <c r="AK138" s="211"/>
      <c r="AL138" s="211"/>
      <c r="AM138" s="211"/>
      <c r="AN138" s="211"/>
      <c r="AO138" s="211"/>
      <c r="AP138" s="659"/>
      <c r="AQ138" s="211"/>
      <c r="AR138" s="211"/>
      <c r="AS138" s="654"/>
      <c r="AT138" s="884">
        <v>0</v>
      </c>
      <c r="AU138" s="211">
        <v>0</v>
      </c>
      <c r="AV138" s="211">
        <v>501100</v>
      </c>
    </row>
    <row r="139" spans="1:51" s="264" customFormat="1" ht="16.5" customHeight="1" x14ac:dyDescent="0.2">
      <c r="A139" s="605">
        <v>381</v>
      </c>
      <c r="B139" s="105" t="s">
        <v>200</v>
      </c>
      <c r="C139" s="639">
        <f t="shared" ref="C139:M139" si="67">SUM(C126:C136)</f>
        <v>812821.24</v>
      </c>
      <c r="D139" s="639">
        <f t="shared" si="67"/>
        <v>478079.77</v>
      </c>
      <c r="E139" s="639">
        <f t="shared" si="67"/>
        <v>719650</v>
      </c>
      <c r="F139" s="108">
        <f t="shared" si="67"/>
        <v>445000</v>
      </c>
      <c r="G139" s="30">
        <f t="shared" si="67"/>
        <v>600000</v>
      </c>
      <c r="H139" s="108">
        <f t="shared" si="67"/>
        <v>620205</v>
      </c>
      <c r="I139" s="107">
        <f t="shared" si="67"/>
        <v>310250</v>
      </c>
      <c r="J139" s="107">
        <f t="shared" si="67"/>
        <v>362837.74</v>
      </c>
      <c r="K139" s="107">
        <f t="shared" si="67"/>
        <v>415735</v>
      </c>
      <c r="L139" s="107">
        <f t="shared" si="67"/>
        <v>542148.64</v>
      </c>
      <c r="M139" s="107">
        <f t="shared" si="67"/>
        <v>126413.63999999998</v>
      </c>
      <c r="N139" s="472"/>
      <c r="O139" s="472"/>
      <c r="P139" s="472"/>
      <c r="Q139" s="108">
        <f t="shared" ref="Q139:X139" si="68">SUM(Q126:Q136)</f>
        <v>742150</v>
      </c>
      <c r="R139" s="110">
        <f t="shared" si="68"/>
        <v>756460</v>
      </c>
      <c r="S139" s="111">
        <f t="shared" si="68"/>
        <v>761311.6</v>
      </c>
      <c r="T139" s="112">
        <f t="shared" si="68"/>
        <v>774431.5</v>
      </c>
      <c r="U139" s="113">
        <f t="shared" si="68"/>
        <v>378230</v>
      </c>
      <c r="V139" s="110">
        <f t="shared" si="68"/>
        <v>427055.13999999996</v>
      </c>
      <c r="W139" s="205">
        <f t="shared" si="68"/>
        <v>661950</v>
      </c>
      <c r="X139" s="205">
        <f t="shared" si="68"/>
        <v>636479</v>
      </c>
      <c r="Y139" s="565"/>
      <c r="Z139" s="205">
        <f t="shared" ref="Z139:AL139" si="69">SUM(Z126:Z136)</f>
        <v>624507</v>
      </c>
      <c r="AA139" s="206">
        <f t="shared" si="69"/>
        <v>649800</v>
      </c>
      <c r="AB139" s="206">
        <f t="shared" si="69"/>
        <v>0</v>
      </c>
      <c r="AC139" s="206">
        <f t="shared" si="69"/>
        <v>0</v>
      </c>
      <c r="AD139" s="206">
        <f t="shared" si="69"/>
        <v>0</v>
      </c>
      <c r="AE139" s="544">
        <f t="shared" si="69"/>
        <v>649800</v>
      </c>
      <c r="AF139" s="544">
        <f t="shared" si="69"/>
        <v>649800</v>
      </c>
      <c r="AG139" s="544">
        <f t="shared" si="69"/>
        <v>0</v>
      </c>
      <c r="AH139" s="206">
        <f t="shared" si="69"/>
        <v>649800</v>
      </c>
      <c r="AI139" s="206">
        <f t="shared" si="69"/>
        <v>649800</v>
      </c>
      <c r="AJ139" s="206">
        <f t="shared" si="69"/>
        <v>324900</v>
      </c>
      <c r="AK139" s="206">
        <f t="shared" si="69"/>
        <v>599991.80000000005</v>
      </c>
      <c r="AL139" s="206">
        <f t="shared" si="69"/>
        <v>631045.22</v>
      </c>
      <c r="AM139" s="206">
        <f>SUM(AM126:AM137)</f>
        <v>649000</v>
      </c>
      <c r="AN139" s="206">
        <f>SUM(AN126:AN136)</f>
        <v>649000</v>
      </c>
      <c r="AO139" s="206">
        <f>SUM(AO126:AO136)</f>
        <v>677000</v>
      </c>
      <c r="AP139" s="206">
        <f>SUM(AP126:AP136)</f>
        <v>324500</v>
      </c>
      <c r="AQ139" s="206">
        <f>SUM(AQ126:AQ136)</f>
        <v>487182.12</v>
      </c>
      <c r="AR139" s="206">
        <f>SUM(AR126:AR137)</f>
        <v>612000</v>
      </c>
      <c r="AS139" s="206">
        <f t="shared" si="66"/>
        <v>-37000</v>
      </c>
      <c r="AT139" s="206">
        <f>SUM(AT126:AT138)</f>
        <v>580000</v>
      </c>
      <c r="AU139" s="206">
        <f>SUM(AU126:AU138)</f>
        <v>580000</v>
      </c>
      <c r="AV139" s="206">
        <f>SUM(AV126:AV138)</f>
        <v>1081100</v>
      </c>
    </row>
    <row r="140" spans="1:51" s="264" customFormat="1" ht="12.75" hidden="1" customHeight="1" x14ac:dyDescent="0.2">
      <c r="A140" s="986"/>
      <c r="B140" s="987"/>
      <c r="C140" s="988"/>
      <c r="D140" s="989"/>
      <c r="E140" s="990"/>
      <c r="F140" s="991"/>
      <c r="G140" s="831"/>
      <c r="H140" s="992"/>
      <c r="I140" s="993"/>
      <c r="J140" s="994"/>
      <c r="K140" s="993"/>
      <c r="L140" s="994"/>
      <c r="M140" s="994"/>
      <c r="N140" s="472"/>
      <c r="O140" s="472"/>
      <c r="P140" s="472"/>
      <c r="Q140" s="992"/>
      <c r="R140" s="995"/>
      <c r="S140" s="996"/>
      <c r="T140" s="997"/>
      <c r="U140" s="784">
        <f t="shared" ref="U140:W146" si="70">+R140/2</f>
        <v>0</v>
      </c>
      <c r="V140" s="125">
        <f t="shared" si="70"/>
        <v>0</v>
      </c>
      <c r="W140" s="581">
        <f t="shared" si="70"/>
        <v>0</v>
      </c>
      <c r="X140" s="477">
        <f t="shared" ref="X140:X146" si="71">SUM(W140-R140)</f>
        <v>0</v>
      </c>
      <c r="Y140" s="537"/>
      <c r="Z140" s="477">
        <f t="shared" ref="Z140:AD146" si="72">SUM(Y140-T140)</f>
        <v>0</v>
      </c>
      <c r="AA140" s="478">
        <f t="shared" si="72"/>
        <v>0</v>
      </c>
      <c r="AB140" s="478">
        <f t="shared" si="72"/>
        <v>0</v>
      </c>
      <c r="AC140" s="478">
        <f t="shared" si="72"/>
        <v>0</v>
      </c>
      <c r="AD140" s="478">
        <f t="shared" si="72"/>
        <v>0</v>
      </c>
      <c r="AE140" s="479">
        <f t="shared" ref="AE140:AF146" si="73">SUM(AC140-X140)</f>
        <v>0</v>
      </c>
      <c r="AF140" s="479">
        <f t="shared" si="73"/>
        <v>0</v>
      </c>
      <c r="AG140" s="479">
        <f t="shared" ref="AG140:AH146" si="74">SUM(AB140-V140)</f>
        <v>0</v>
      </c>
      <c r="AH140" s="478">
        <f t="shared" si="74"/>
        <v>0</v>
      </c>
      <c r="AI140" s="478"/>
      <c r="AJ140" s="478"/>
      <c r="AK140" s="478"/>
      <c r="AL140" s="478">
        <f t="shared" ref="AL140:AR146" si="75">SUM(AK140-AF140)</f>
        <v>0</v>
      </c>
      <c r="AM140" s="478">
        <f t="shared" si="75"/>
        <v>0</v>
      </c>
      <c r="AN140" s="478">
        <f t="shared" si="75"/>
        <v>0</v>
      </c>
      <c r="AO140" s="478">
        <f t="shared" si="75"/>
        <v>0</v>
      </c>
      <c r="AP140" s="478">
        <f t="shared" si="75"/>
        <v>0</v>
      </c>
      <c r="AQ140" s="478">
        <f t="shared" si="75"/>
        <v>0</v>
      </c>
      <c r="AR140" s="478">
        <f t="shared" si="75"/>
        <v>0</v>
      </c>
      <c r="AS140" s="478">
        <f t="shared" si="66"/>
        <v>0</v>
      </c>
      <c r="AT140" s="478">
        <f t="shared" ref="AT140:AV146" si="76">SUM(AS140-AN140)</f>
        <v>0</v>
      </c>
      <c r="AU140" s="478">
        <f t="shared" si="76"/>
        <v>0</v>
      </c>
      <c r="AV140" s="478">
        <f t="shared" si="76"/>
        <v>0</v>
      </c>
    </row>
    <row r="141" spans="1:51" s="264" customFormat="1" ht="12.75" hidden="1" customHeight="1" x14ac:dyDescent="0.2">
      <c r="A141" s="986"/>
      <c r="B141" s="987"/>
      <c r="C141" s="988"/>
      <c r="D141" s="989"/>
      <c r="E141" s="990"/>
      <c r="F141" s="991"/>
      <c r="G141" s="831"/>
      <c r="H141" s="992"/>
      <c r="I141" s="993"/>
      <c r="J141" s="994"/>
      <c r="K141" s="993"/>
      <c r="L141" s="994"/>
      <c r="M141" s="994"/>
      <c r="N141" s="472"/>
      <c r="O141" s="472"/>
      <c r="P141" s="472"/>
      <c r="Q141" s="992"/>
      <c r="R141" s="995"/>
      <c r="S141" s="996"/>
      <c r="T141" s="997"/>
      <c r="U141" s="791">
        <f t="shared" si="70"/>
        <v>0</v>
      </c>
      <c r="V141" s="140">
        <f t="shared" si="70"/>
        <v>0</v>
      </c>
      <c r="W141" s="832">
        <f t="shared" si="70"/>
        <v>0</v>
      </c>
      <c r="X141" s="477">
        <f t="shared" si="71"/>
        <v>0</v>
      </c>
      <c r="Y141" s="205"/>
      <c r="Z141" s="477">
        <f t="shared" si="72"/>
        <v>0</v>
      </c>
      <c r="AA141" s="478">
        <f t="shared" si="72"/>
        <v>0</v>
      </c>
      <c r="AB141" s="478">
        <f t="shared" si="72"/>
        <v>0</v>
      </c>
      <c r="AC141" s="478">
        <f t="shared" si="72"/>
        <v>0</v>
      </c>
      <c r="AD141" s="478">
        <f t="shared" si="72"/>
        <v>0</v>
      </c>
      <c r="AE141" s="479">
        <f t="shared" si="73"/>
        <v>0</v>
      </c>
      <c r="AF141" s="479">
        <f t="shared" si="73"/>
        <v>0</v>
      </c>
      <c r="AG141" s="479">
        <f t="shared" si="74"/>
        <v>0</v>
      </c>
      <c r="AH141" s="478">
        <f t="shared" si="74"/>
        <v>0</v>
      </c>
      <c r="AI141" s="478"/>
      <c r="AJ141" s="478"/>
      <c r="AK141" s="478"/>
      <c r="AL141" s="478">
        <f t="shared" si="75"/>
        <v>0</v>
      </c>
      <c r="AM141" s="478">
        <f t="shared" si="75"/>
        <v>0</v>
      </c>
      <c r="AN141" s="478">
        <f t="shared" si="75"/>
        <v>0</v>
      </c>
      <c r="AO141" s="478">
        <f t="shared" si="75"/>
        <v>0</v>
      </c>
      <c r="AP141" s="478">
        <f t="shared" si="75"/>
        <v>0</v>
      </c>
      <c r="AQ141" s="478">
        <f t="shared" si="75"/>
        <v>0</v>
      </c>
      <c r="AR141" s="478">
        <f t="shared" si="75"/>
        <v>0</v>
      </c>
      <c r="AS141" s="478">
        <f t="shared" si="66"/>
        <v>0</v>
      </c>
      <c r="AT141" s="478">
        <f t="shared" si="76"/>
        <v>0</v>
      </c>
      <c r="AU141" s="478">
        <f t="shared" si="76"/>
        <v>0</v>
      </c>
      <c r="AV141" s="478">
        <f t="shared" si="76"/>
        <v>0</v>
      </c>
    </row>
    <row r="142" spans="1:51" s="264" customFormat="1" ht="12.75" hidden="1" customHeight="1" x14ac:dyDescent="0.2">
      <c r="A142" s="986"/>
      <c r="B142" s="317"/>
      <c r="C142" s="833"/>
      <c r="D142" s="833"/>
      <c r="E142" s="833"/>
      <c r="F142" s="833"/>
      <c r="G142" s="833"/>
      <c r="H142" s="833"/>
      <c r="I142" s="834"/>
      <c r="J142" s="834"/>
      <c r="K142" s="834"/>
      <c r="L142" s="834"/>
      <c r="M142" s="834"/>
      <c r="N142" s="472"/>
      <c r="O142" s="472"/>
      <c r="P142" s="472"/>
      <c r="Q142" s="833"/>
      <c r="R142" s="835"/>
      <c r="S142" s="836"/>
      <c r="T142" s="837"/>
      <c r="U142" s="791">
        <f t="shared" si="70"/>
        <v>0</v>
      </c>
      <c r="V142" s="140">
        <f t="shared" si="70"/>
        <v>0</v>
      </c>
      <c r="W142" s="832">
        <f t="shared" si="70"/>
        <v>0</v>
      </c>
      <c r="X142" s="477">
        <f t="shared" si="71"/>
        <v>0</v>
      </c>
      <c r="Y142" s="477"/>
      <c r="Z142" s="477">
        <f t="shared" si="72"/>
        <v>0</v>
      </c>
      <c r="AA142" s="478">
        <f t="shared" si="72"/>
        <v>0</v>
      </c>
      <c r="AB142" s="478">
        <f t="shared" si="72"/>
        <v>0</v>
      </c>
      <c r="AC142" s="478">
        <f t="shared" si="72"/>
        <v>0</v>
      </c>
      <c r="AD142" s="478">
        <f t="shared" si="72"/>
        <v>0</v>
      </c>
      <c r="AE142" s="479">
        <f t="shared" si="73"/>
        <v>0</v>
      </c>
      <c r="AF142" s="479">
        <f t="shared" si="73"/>
        <v>0</v>
      </c>
      <c r="AG142" s="479">
        <f t="shared" si="74"/>
        <v>0</v>
      </c>
      <c r="AH142" s="478">
        <f t="shared" si="74"/>
        <v>0</v>
      </c>
      <c r="AI142" s="478"/>
      <c r="AJ142" s="478"/>
      <c r="AK142" s="478"/>
      <c r="AL142" s="478">
        <f t="shared" si="75"/>
        <v>0</v>
      </c>
      <c r="AM142" s="478">
        <f t="shared" si="75"/>
        <v>0</v>
      </c>
      <c r="AN142" s="478">
        <f t="shared" si="75"/>
        <v>0</v>
      </c>
      <c r="AO142" s="478">
        <f t="shared" si="75"/>
        <v>0</v>
      </c>
      <c r="AP142" s="478">
        <f t="shared" si="75"/>
        <v>0</v>
      </c>
      <c r="AQ142" s="478">
        <f t="shared" si="75"/>
        <v>0</v>
      </c>
      <c r="AR142" s="478">
        <f t="shared" si="75"/>
        <v>0</v>
      </c>
      <c r="AS142" s="478">
        <f t="shared" si="66"/>
        <v>0</v>
      </c>
      <c r="AT142" s="478">
        <f t="shared" si="76"/>
        <v>0</v>
      </c>
      <c r="AU142" s="478">
        <f t="shared" si="76"/>
        <v>0</v>
      </c>
      <c r="AV142" s="478">
        <f t="shared" si="76"/>
        <v>0</v>
      </c>
    </row>
    <row r="143" spans="1:51" s="264" customFormat="1" ht="12.75" hidden="1" customHeight="1" x14ac:dyDescent="0.2">
      <c r="A143" s="838"/>
      <c r="B143" s="317"/>
      <c r="C143" s="833"/>
      <c r="D143" s="833"/>
      <c r="E143" s="833"/>
      <c r="F143" s="833"/>
      <c r="G143" s="833"/>
      <c r="H143" s="833"/>
      <c r="I143" s="834"/>
      <c r="J143" s="834"/>
      <c r="K143" s="834"/>
      <c r="L143" s="834"/>
      <c r="M143" s="834"/>
      <c r="N143" s="472"/>
      <c r="O143" s="472"/>
      <c r="P143" s="472"/>
      <c r="Q143" s="833"/>
      <c r="R143" s="835"/>
      <c r="S143" s="836"/>
      <c r="T143" s="837"/>
      <c r="U143" s="791">
        <f t="shared" si="70"/>
        <v>0</v>
      </c>
      <c r="V143" s="140">
        <f t="shared" si="70"/>
        <v>0</v>
      </c>
      <c r="W143" s="832">
        <f t="shared" si="70"/>
        <v>0</v>
      </c>
      <c r="X143" s="477">
        <f t="shared" si="71"/>
        <v>0</v>
      </c>
      <c r="Y143" s="477"/>
      <c r="Z143" s="477">
        <f t="shared" si="72"/>
        <v>0</v>
      </c>
      <c r="AA143" s="478">
        <f t="shared" si="72"/>
        <v>0</v>
      </c>
      <c r="AB143" s="478">
        <f t="shared" si="72"/>
        <v>0</v>
      </c>
      <c r="AC143" s="478">
        <f t="shared" si="72"/>
        <v>0</v>
      </c>
      <c r="AD143" s="478">
        <f t="shared" si="72"/>
        <v>0</v>
      </c>
      <c r="AE143" s="479">
        <f t="shared" si="73"/>
        <v>0</v>
      </c>
      <c r="AF143" s="479">
        <f t="shared" si="73"/>
        <v>0</v>
      </c>
      <c r="AG143" s="479">
        <f t="shared" si="74"/>
        <v>0</v>
      </c>
      <c r="AH143" s="478">
        <f t="shared" si="74"/>
        <v>0</v>
      </c>
      <c r="AI143" s="478"/>
      <c r="AJ143" s="478"/>
      <c r="AK143" s="478"/>
      <c r="AL143" s="478">
        <f t="shared" si="75"/>
        <v>0</v>
      </c>
      <c r="AM143" s="478">
        <f t="shared" si="75"/>
        <v>0</v>
      </c>
      <c r="AN143" s="478">
        <f t="shared" si="75"/>
        <v>0</v>
      </c>
      <c r="AO143" s="478">
        <f t="shared" si="75"/>
        <v>0</v>
      </c>
      <c r="AP143" s="478">
        <f t="shared" si="75"/>
        <v>0</v>
      </c>
      <c r="AQ143" s="478">
        <f t="shared" si="75"/>
        <v>0</v>
      </c>
      <c r="AR143" s="478">
        <f t="shared" si="75"/>
        <v>0</v>
      </c>
      <c r="AS143" s="478">
        <f t="shared" si="66"/>
        <v>0</v>
      </c>
      <c r="AT143" s="478">
        <f t="shared" si="76"/>
        <v>0</v>
      </c>
      <c r="AU143" s="478">
        <f t="shared" si="76"/>
        <v>0</v>
      </c>
      <c r="AV143" s="478">
        <f t="shared" si="76"/>
        <v>0</v>
      </c>
    </row>
    <row r="144" spans="1:51" s="264" customFormat="1" ht="12.75" hidden="1" customHeight="1" x14ac:dyDescent="0.2">
      <c r="A144" s="998" t="s">
        <v>0</v>
      </c>
      <c r="B144" s="999" t="s">
        <v>96</v>
      </c>
      <c r="C144" s="1000" t="s">
        <v>97</v>
      </c>
      <c r="D144" s="1001" t="s">
        <v>98</v>
      </c>
      <c r="E144" s="1002" t="s">
        <v>99</v>
      </c>
      <c r="F144" s="1003" t="s">
        <v>100</v>
      </c>
      <c r="G144" s="839" t="s">
        <v>3</v>
      </c>
      <c r="H144" s="954" t="s">
        <v>158</v>
      </c>
      <c r="I144" s="964" t="s">
        <v>102</v>
      </c>
      <c r="J144" s="1007" t="s">
        <v>103</v>
      </c>
      <c r="K144" s="1011" t="s">
        <v>104</v>
      </c>
      <c r="L144" s="1007" t="s">
        <v>105</v>
      </c>
      <c r="M144" s="1007" t="s">
        <v>106</v>
      </c>
      <c r="N144" s="455"/>
      <c r="O144" s="455"/>
      <c r="P144" s="455"/>
      <c r="Q144" s="1008" t="s">
        <v>159</v>
      </c>
      <c r="R144" s="1009" t="s">
        <v>159</v>
      </c>
      <c r="S144" s="1010" t="s">
        <v>159</v>
      </c>
      <c r="T144" s="1006" t="s">
        <v>159</v>
      </c>
      <c r="U144" s="791" t="e">
        <f t="shared" si="70"/>
        <v>#VALUE!</v>
      </c>
      <c r="V144" s="140" t="e">
        <f t="shared" si="70"/>
        <v>#VALUE!</v>
      </c>
      <c r="W144" s="832" t="e">
        <f t="shared" si="70"/>
        <v>#VALUE!</v>
      </c>
      <c r="X144" s="477" t="e">
        <f t="shared" si="71"/>
        <v>#VALUE!</v>
      </c>
      <c r="Y144" s="477"/>
      <c r="Z144" s="477" t="e">
        <f t="shared" si="72"/>
        <v>#VALUE!</v>
      </c>
      <c r="AA144" s="478" t="e">
        <f t="shared" si="72"/>
        <v>#VALUE!</v>
      </c>
      <c r="AB144" s="478" t="e">
        <f t="shared" si="72"/>
        <v>#VALUE!</v>
      </c>
      <c r="AC144" s="478" t="e">
        <f t="shared" si="72"/>
        <v>#VALUE!</v>
      </c>
      <c r="AD144" s="478" t="e">
        <f t="shared" si="72"/>
        <v>#VALUE!</v>
      </c>
      <c r="AE144" s="479" t="e">
        <f t="shared" si="73"/>
        <v>#VALUE!</v>
      </c>
      <c r="AF144" s="479" t="e">
        <f t="shared" si="73"/>
        <v>#VALUE!</v>
      </c>
      <c r="AG144" s="479" t="e">
        <f t="shared" si="74"/>
        <v>#VALUE!</v>
      </c>
      <c r="AH144" s="478" t="e">
        <f t="shared" si="74"/>
        <v>#VALUE!</v>
      </c>
      <c r="AI144" s="478"/>
      <c r="AJ144" s="478"/>
      <c r="AK144" s="478"/>
      <c r="AL144" s="478" t="e">
        <f t="shared" si="75"/>
        <v>#VALUE!</v>
      </c>
      <c r="AM144" s="478" t="e">
        <f t="shared" si="75"/>
        <v>#VALUE!</v>
      </c>
      <c r="AN144" s="478" t="e">
        <f t="shared" si="75"/>
        <v>#VALUE!</v>
      </c>
      <c r="AO144" s="478" t="e">
        <f t="shared" si="75"/>
        <v>#VALUE!</v>
      </c>
      <c r="AP144" s="478" t="e">
        <f t="shared" si="75"/>
        <v>#VALUE!</v>
      </c>
      <c r="AQ144" s="478" t="e">
        <f t="shared" si="75"/>
        <v>#VALUE!</v>
      </c>
      <c r="AR144" s="478" t="e">
        <f t="shared" si="75"/>
        <v>#VALUE!</v>
      </c>
      <c r="AS144" s="478" t="e">
        <f t="shared" si="66"/>
        <v>#VALUE!</v>
      </c>
      <c r="AT144" s="478" t="e">
        <f t="shared" si="76"/>
        <v>#VALUE!</v>
      </c>
      <c r="AU144" s="478" t="e">
        <f t="shared" si="76"/>
        <v>#VALUE!</v>
      </c>
      <c r="AV144" s="478" t="e">
        <f t="shared" si="76"/>
        <v>#VALUE!</v>
      </c>
    </row>
    <row r="145" spans="1:52" s="264" customFormat="1" ht="12.75" hidden="1" customHeight="1" x14ac:dyDescent="0.2">
      <c r="A145" s="998"/>
      <c r="B145" s="999"/>
      <c r="C145" s="1000"/>
      <c r="D145" s="1001"/>
      <c r="E145" s="1002"/>
      <c r="F145" s="1003"/>
      <c r="G145" s="456" t="s">
        <v>30</v>
      </c>
      <c r="H145" s="954"/>
      <c r="I145" s="964"/>
      <c r="J145" s="1007"/>
      <c r="K145" s="1011"/>
      <c r="L145" s="1007"/>
      <c r="M145" s="1007"/>
      <c r="N145" s="455"/>
      <c r="O145" s="455"/>
      <c r="P145" s="455"/>
      <c r="Q145" s="1008"/>
      <c r="R145" s="1009"/>
      <c r="S145" s="1010"/>
      <c r="T145" s="1006"/>
      <c r="U145" s="791">
        <f t="shared" si="70"/>
        <v>0</v>
      </c>
      <c r="V145" s="140">
        <f t="shared" si="70"/>
        <v>0</v>
      </c>
      <c r="W145" s="832">
        <f t="shared" si="70"/>
        <v>0</v>
      </c>
      <c r="X145" s="477">
        <f t="shared" si="71"/>
        <v>0</v>
      </c>
      <c r="Y145" s="477"/>
      <c r="Z145" s="477">
        <f t="shared" si="72"/>
        <v>0</v>
      </c>
      <c r="AA145" s="478">
        <f t="shared" si="72"/>
        <v>0</v>
      </c>
      <c r="AB145" s="478">
        <f t="shared" si="72"/>
        <v>0</v>
      </c>
      <c r="AC145" s="478">
        <f t="shared" si="72"/>
        <v>0</v>
      </c>
      <c r="AD145" s="478">
        <f t="shared" si="72"/>
        <v>0</v>
      </c>
      <c r="AE145" s="479">
        <f t="shared" si="73"/>
        <v>0</v>
      </c>
      <c r="AF145" s="479">
        <f t="shared" si="73"/>
        <v>0</v>
      </c>
      <c r="AG145" s="479">
        <f t="shared" si="74"/>
        <v>0</v>
      </c>
      <c r="AH145" s="478">
        <f t="shared" si="74"/>
        <v>0</v>
      </c>
      <c r="AI145" s="478"/>
      <c r="AJ145" s="478"/>
      <c r="AK145" s="478"/>
      <c r="AL145" s="478">
        <f t="shared" si="75"/>
        <v>0</v>
      </c>
      <c r="AM145" s="478">
        <f t="shared" si="75"/>
        <v>0</v>
      </c>
      <c r="AN145" s="478">
        <f t="shared" si="75"/>
        <v>0</v>
      </c>
      <c r="AO145" s="478">
        <f t="shared" si="75"/>
        <v>0</v>
      </c>
      <c r="AP145" s="478">
        <f t="shared" si="75"/>
        <v>0</v>
      </c>
      <c r="AQ145" s="478">
        <f t="shared" si="75"/>
        <v>0</v>
      </c>
      <c r="AR145" s="478">
        <f t="shared" si="75"/>
        <v>0</v>
      </c>
      <c r="AS145" s="478">
        <f t="shared" si="66"/>
        <v>0</v>
      </c>
      <c r="AT145" s="478">
        <f t="shared" si="76"/>
        <v>0</v>
      </c>
      <c r="AU145" s="478">
        <f t="shared" si="76"/>
        <v>0</v>
      </c>
      <c r="AV145" s="478">
        <f t="shared" si="76"/>
        <v>0</v>
      </c>
    </row>
    <row r="146" spans="1:52" s="264" customFormat="1" ht="12.75" hidden="1" customHeight="1" x14ac:dyDescent="0.2">
      <c r="A146" s="998"/>
      <c r="B146" s="840">
        <v>1</v>
      </c>
      <c r="C146" s="459">
        <v>2</v>
      </c>
      <c r="D146" s="459">
        <v>3</v>
      </c>
      <c r="E146" s="459">
        <v>4</v>
      </c>
      <c r="F146" s="459">
        <v>2</v>
      </c>
      <c r="G146" s="459">
        <v>3</v>
      </c>
      <c r="H146" s="459">
        <v>2</v>
      </c>
      <c r="I146" s="460">
        <v>3</v>
      </c>
      <c r="J146" s="460">
        <v>4</v>
      </c>
      <c r="K146" s="460">
        <v>3</v>
      </c>
      <c r="L146" s="460">
        <v>4</v>
      </c>
      <c r="M146" s="460">
        <v>5</v>
      </c>
      <c r="N146" s="435"/>
      <c r="O146" s="435"/>
      <c r="P146" s="435"/>
      <c r="Q146" s="459">
        <v>3</v>
      </c>
      <c r="R146" s="200">
        <v>3</v>
      </c>
      <c r="S146" s="201">
        <v>3</v>
      </c>
      <c r="T146" s="202">
        <v>3</v>
      </c>
      <c r="U146" s="791">
        <f t="shared" si="70"/>
        <v>1.5</v>
      </c>
      <c r="V146" s="140">
        <f t="shared" si="70"/>
        <v>1.5</v>
      </c>
      <c r="W146" s="832">
        <f t="shared" si="70"/>
        <v>1.5</v>
      </c>
      <c r="X146" s="477">
        <f t="shared" si="71"/>
        <v>-1.5</v>
      </c>
      <c r="Y146" s="477"/>
      <c r="Z146" s="477">
        <f t="shared" si="72"/>
        <v>-3</v>
      </c>
      <c r="AA146" s="478">
        <f t="shared" si="72"/>
        <v>-4.5</v>
      </c>
      <c r="AB146" s="478">
        <f t="shared" si="72"/>
        <v>-6</v>
      </c>
      <c r="AC146" s="478">
        <f t="shared" si="72"/>
        <v>-7.5</v>
      </c>
      <c r="AD146" s="478">
        <f t="shared" si="72"/>
        <v>-6</v>
      </c>
      <c r="AE146" s="479">
        <f t="shared" si="73"/>
        <v>-6</v>
      </c>
      <c r="AF146" s="479">
        <f t="shared" si="73"/>
        <v>-6</v>
      </c>
      <c r="AG146" s="479">
        <f t="shared" si="74"/>
        <v>-7.5</v>
      </c>
      <c r="AH146" s="478">
        <f t="shared" si="74"/>
        <v>-9</v>
      </c>
      <c r="AI146" s="478"/>
      <c r="AJ146" s="841"/>
      <c r="AK146" s="478"/>
      <c r="AL146" s="478">
        <f t="shared" si="75"/>
        <v>6</v>
      </c>
      <c r="AM146" s="478">
        <f t="shared" si="75"/>
        <v>13.5</v>
      </c>
      <c r="AN146" s="478">
        <f t="shared" si="75"/>
        <v>22.5</v>
      </c>
      <c r="AO146" s="478">
        <f t="shared" si="75"/>
        <v>22.5</v>
      </c>
      <c r="AP146" s="841">
        <f t="shared" si="75"/>
        <v>22.5</v>
      </c>
      <c r="AQ146" s="478">
        <f t="shared" si="75"/>
        <v>22.5</v>
      </c>
      <c r="AR146" s="478">
        <f t="shared" si="75"/>
        <v>16.5</v>
      </c>
      <c r="AS146" s="478">
        <f t="shared" si="66"/>
        <v>3</v>
      </c>
      <c r="AT146" s="478">
        <f t="shared" si="76"/>
        <v>-19.5</v>
      </c>
      <c r="AU146" s="478">
        <f t="shared" si="76"/>
        <v>-42</v>
      </c>
      <c r="AV146" s="478">
        <f t="shared" si="76"/>
        <v>-64.5</v>
      </c>
    </row>
    <row r="147" spans="1:52" s="223" customFormat="1" ht="12.75" hidden="1" customHeight="1" x14ac:dyDescent="0.2">
      <c r="A147" s="842"/>
      <c r="B147" s="843"/>
      <c r="C147" s="844"/>
      <c r="D147" s="844"/>
      <c r="E147" s="844"/>
      <c r="F147" s="844"/>
      <c r="G147" s="844"/>
      <c r="H147" s="845"/>
      <c r="I147" s="846"/>
      <c r="J147" s="846"/>
      <c r="K147" s="846"/>
      <c r="L147" s="846"/>
      <c r="M147" s="846"/>
      <c r="N147" s="847"/>
      <c r="O147" s="847"/>
      <c r="P147" s="847"/>
      <c r="Q147" s="845"/>
      <c r="R147" s="848"/>
      <c r="S147" s="849"/>
      <c r="T147" s="849"/>
      <c r="U147" s="850"/>
      <c r="V147" s="851"/>
      <c r="W147" s="851"/>
      <c r="X147" s="555"/>
      <c r="Y147" s="623"/>
      <c r="Z147" s="555"/>
      <c r="AA147" s="551"/>
      <c r="AB147" s="852"/>
      <c r="AC147" s="852"/>
      <c r="AD147" s="135"/>
      <c r="AE147" s="556"/>
      <c r="AF147" s="556"/>
      <c r="AG147" s="556"/>
      <c r="AH147" s="551"/>
      <c r="AI147" s="551"/>
      <c r="AJ147" s="853"/>
      <c r="AK147" s="551"/>
      <c r="AL147" s="551"/>
      <c r="AM147" s="551"/>
      <c r="AN147" s="551"/>
      <c r="AO147" s="551"/>
      <c r="AP147" s="146"/>
      <c r="AQ147" s="551"/>
      <c r="AR147" s="551"/>
      <c r="AS147" s="551"/>
      <c r="AT147" s="854"/>
      <c r="AU147" s="854"/>
      <c r="AV147" s="854"/>
    </row>
    <row r="148" spans="1:52" s="223" customFormat="1" ht="15.6" customHeight="1" x14ac:dyDescent="0.2">
      <c r="A148" s="855">
        <v>382120</v>
      </c>
      <c r="B148" s="856" t="s">
        <v>314</v>
      </c>
      <c r="C148" s="844"/>
      <c r="D148" s="844"/>
      <c r="E148" s="844"/>
      <c r="F148" s="844"/>
      <c r="G148" s="844"/>
      <c r="H148" s="845"/>
      <c r="I148" s="846"/>
      <c r="J148" s="846"/>
      <c r="K148" s="846"/>
      <c r="L148" s="846"/>
      <c r="M148" s="846"/>
      <c r="N148" s="847"/>
      <c r="O148" s="847"/>
      <c r="P148" s="847"/>
      <c r="Q148" s="845"/>
      <c r="R148" s="848"/>
      <c r="S148" s="849"/>
      <c r="T148" s="849"/>
      <c r="U148" s="850"/>
      <c r="V148" s="851"/>
      <c r="W148" s="851"/>
      <c r="X148" s="622"/>
      <c r="Y148" s="191"/>
      <c r="Z148" s="622"/>
      <c r="AA148" s="92"/>
      <c r="AB148" s="857"/>
      <c r="AC148" s="857"/>
      <c r="AD148" s="135"/>
      <c r="AE148" s="624"/>
      <c r="AF148" s="624"/>
      <c r="AG148" s="624"/>
      <c r="AH148" s="92"/>
      <c r="AI148" s="92"/>
      <c r="AJ148" s="853"/>
      <c r="AK148" s="92"/>
      <c r="AL148" s="92"/>
      <c r="AM148" s="92"/>
      <c r="AN148" s="92"/>
      <c r="AO148" s="92"/>
      <c r="AP148" s="146"/>
      <c r="AQ148" s="92"/>
      <c r="AR148" s="92"/>
      <c r="AS148" s="92"/>
      <c r="AT148" s="92">
        <v>600000</v>
      </c>
      <c r="AU148" s="92">
        <v>0</v>
      </c>
      <c r="AV148" s="92">
        <v>0</v>
      </c>
    </row>
    <row r="149" spans="1:52" s="223" customFormat="1" ht="13.15" customHeight="1" x14ac:dyDescent="0.2">
      <c r="A149" s="842">
        <v>382190</v>
      </c>
      <c r="B149" s="843" t="s">
        <v>226</v>
      </c>
      <c r="C149" s="858"/>
      <c r="D149" s="858"/>
      <c r="E149" s="858"/>
      <c r="F149" s="858"/>
      <c r="G149" s="858"/>
      <c r="H149" s="859"/>
      <c r="I149" s="860"/>
      <c r="J149" s="860"/>
      <c r="K149" s="860"/>
      <c r="L149" s="860"/>
      <c r="M149" s="860"/>
      <c r="N149" s="861"/>
      <c r="O149" s="861"/>
      <c r="P149" s="861"/>
      <c r="Q149" s="859"/>
      <c r="R149" s="862"/>
      <c r="S149" s="863"/>
      <c r="T149" s="863"/>
      <c r="U149" s="864"/>
      <c r="V149" s="865"/>
      <c r="W149" s="865"/>
      <c r="X149" s="866"/>
      <c r="Y149" s="867"/>
      <c r="Z149" s="866"/>
      <c r="AA149" s="868"/>
      <c r="AB149" s="869"/>
      <c r="AC149" s="869"/>
      <c r="AD149" s="870"/>
      <c r="AE149" s="871"/>
      <c r="AF149" s="871"/>
      <c r="AG149" s="871"/>
      <c r="AH149" s="868"/>
      <c r="AI149" s="868"/>
      <c r="AJ149" s="872"/>
      <c r="AK149" s="868"/>
      <c r="AL149" s="868"/>
      <c r="AM149" s="868"/>
      <c r="AN149" s="868"/>
      <c r="AO149" s="868"/>
      <c r="AP149" s="873"/>
      <c r="AQ149" s="868"/>
      <c r="AR149" s="868"/>
      <c r="AS149" s="868"/>
      <c r="AT149" s="146">
        <v>125000</v>
      </c>
      <c r="AU149" s="146">
        <v>125000</v>
      </c>
      <c r="AV149" s="146">
        <v>125000</v>
      </c>
    </row>
    <row r="150" spans="1:52" s="223" customFormat="1" ht="13.9" customHeight="1" x14ac:dyDescent="0.2">
      <c r="A150" s="557">
        <v>382210</v>
      </c>
      <c r="B150" s="65" t="s">
        <v>201</v>
      </c>
      <c r="C150" s="558">
        <v>150000</v>
      </c>
      <c r="D150" s="558">
        <v>100000</v>
      </c>
      <c r="E150" s="558">
        <v>240000</v>
      </c>
      <c r="F150" s="566">
        <v>140000</v>
      </c>
      <c r="G150" s="625">
        <v>177350</v>
      </c>
      <c r="H150" s="566">
        <v>100000</v>
      </c>
      <c r="I150" s="146">
        <v>100000</v>
      </c>
      <c r="J150" s="146">
        <v>0</v>
      </c>
      <c r="K150" s="146">
        <v>134000</v>
      </c>
      <c r="L150" s="146">
        <v>0</v>
      </c>
      <c r="M150" s="146">
        <f>SUM(L150-K150)</f>
        <v>-134000</v>
      </c>
      <c r="N150" s="141"/>
      <c r="O150" s="141"/>
      <c r="P150" s="141"/>
      <c r="Q150" s="566">
        <v>100000</v>
      </c>
      <c r="R150" s="565">
        <v>100000</v>
      </c>
      <c r="S150" s="627">
        <v>100000</v>
      </c>
      <c r="T150" s="627">
        <v>100000</v>
      </c>
      <c r="U150" s="140">
        <f>+R150/2</f>
        <v>50000</v>
      </c>
      <c r="V150" s="564">
        <v>0</v>
      </c>
      <c r="W150" s="564">
        <v>0</v>
      </c>
      <c r="X150" s="565">
        <v>0</v>
      </c>
      <c r="Y150" s="647"/>
      <c r="Z150" s="565">
        <v>0</v>
      </c>
      <c r="AA150" s="146">
        <v>50000</v>
      </c>
      <c r="AB150" s="684" t="s">
        <v>46</v>
      </c>
      <c r="AC150" s="684" t="s">
        <v>46</v>
      </c>
      <c r="AD150" s="141">
        <v>0</v>
      </c>
      <c r="AE150" s="566">
        <f>+AA150</f>
        <v>50000</v>
      </c>
      <c r="AF150" s="566">
        <v>50000</v>
      </c>
      <c r="AG150" s="566"/>
      <c r="AH150" s="146">
        <v>85000</v>
      </c>
      <c r="AI150" s="146">
        <v>50000</v>
      </c>
      <c r="AJ150" s="146">
        <f>AA150/2</f>
        <v>25000</v>
      </c>
      <c r="AK150" s="146">
        <v>86100</v>
      </c>
      <c r="AL150" s="146">
        <v>86100</v>
      </c>
      <c r="AM150" s="146">
        <v>50000</v>
      </c>
      <c r="AN150" s="146">
        <v>50000</v>
      </c>
      <c r="AO150" s="146">
        <v>50000</v>
      </c>
      <c r="AP150" s="146">
        <f>AM150/2</f>
        <v>25000</v>
      </c>
      <c r="AQ150" s="146">
        <v>0</v>
      </c>
      <c r="AR150" s="146">
        <v>0</v>
      </c>
      <c r="AS150" s="146">
        <f>SUM(AR150-AM150)</f>
        <v>-50000</v>
      </c>
      <c r="AT150" s="586">
        <v>30000</v>
      </c>
      <c r="AU150" s="874">
        <v>30000</v>
      </c>
      <c r="AV150" s="587">
        <v>30000</v>
      </c>
      <c r="AY150" s="416"/>
    </row>
    <row r="151" spans="1:52" s="223" customFormat="1" ht="13.15" customHeight="1" x14ac:dyDescent="0.2">
      <c r="A151" s="503">
        <v>382211</v>
      </c>
      <c r="B151" s="57" t="s">
        <v>238</v>
      </c>
      <c r="C151" s="504">
        <v>101883.96</v>
      </c>
      <c r="D151" s="504">
        <v>0</v>
      </c>
      <c r="E151" s="504">
        <v>200000</v>
      </c>
      <c r="F151" s="505">
        <v>100000</v>
      </c>
      <c r="G151" s="506">
        <v>319629</v>
      </c>
      <c r="H151" s="505">
        <v>150000</v>
      </c>
      <c r="I151" s="507">
        <v>212500</v>
      </c>
      <c r="J151" s="507">
        <v>0</v>
      </c>
      <c r="K151" s="507">
        <v>284750</v>
      </c>
      <c r="L151" s="507">
        <v>324958.53000000003</v>
      </c>
      <c r="M151" s="507">
        <f>SUM(L151-K151)</f>
        <v>40208.530000000028</v>
      </c>
      <c r="N151" s="126"/>
      <c r="O151" s="126"/>
      <c r="P151" s="126"/>
      <c r="Q151" s="505">
        <v>150000</v>
      </c>
      <c r="R151" s="496">
        <v>150000</v>
      </c>
      <c r="S151" s="497">
        <v>150000</v>
      </c>
      <c r="T151" s="497">
        <v>150000</v>
      </c>
      <c r="U151" s="125">
        <f>+R151/2</f>
        <v>75000</v>
      </c>
      <c r="V151" s="498">
        <v>0</v>
      </c>
      <c r="W151" s="498">
        <v>0</v>
      </c>
      <c r="X151" s="496">
        <v>0</v>
      </c>
      <c r="Y151" s="496"/>
      <c r="Z151" s="496">
        <v>0</v>
      </c>
      <c r="AA151" s="507">
        <v>50000</v>
      </c>
      <c r="AB151" s="155" t="s">
        <v>46</v>
      </c>
      <c r="AC151" s="155" t="s">
        <v>46</v>
      </c>
      <c r="AD151" s="126">
        <v>0</v>
      </c>
      <c r="AE151" s="505">
        <f>+AA151</f>
        <v>50000</v>
      </c>
      <c r="AF151" s="505">
        <v>50000</v>
      </c>
      <c r="AG151" s="505"/>
      <c r="AH151" s="507">
        <v>50000</v>
      </c>
      <c r="AI151" s="507">
        <v>50000</v>
      </c>
      <c r="AJ151" s="507">
        <f>AA151/2</f>
        <v>25000</v>
      </c>
      <c r="AK151" s="507">
        <v>0</v>
      </c>
      <c r="AL151" s="507">
        <v>0</v>
      </c>
      <c r="AM151" s="507">
        <v>50000</v>
      </c>
      <c r="AN151" s="507">
        <v>100000</v>
      </c>
      <c r="AO151" s="507">
        <v>100000</v>
      </c>
      <c r="AP151" s="146">
        <f>AM151/2</f>
        <v>25000</v>
      </c>
      <c r="AQ151" s="507">
        <v>0</v>
      </c>
      <c r="AR151" s="507">
        <v>0</v>
      </c>
      <c r="AS151" s="586">
        <f>SUM(AR151-AM151)</f>
        <v>-50000</v>
      </c>
      <c r="AT151" s="875">
        <v>150000</v>
      </c>
      <c r="AU151" s="874">
        <v>70000</v>
      </c>
      <c r="AV151" s="874">
        <v>70000</v>
      </c>
      <c r="AY151" s="416"/>
    </row>
    <row r="152" spans="1:52" s="223" customFormat="1" ht="12.75" hidden="1" customHeight="1" x14ac:dyDescent="0.2">
      <c r="A152" s="876">
        <v>382195</v>
      </c>
      <c r="B152" s="877" t="s">
        <v>202</v>
      </c>
      <c r="C152" s="878">
        <v>0</v>
      </c>
      <c r="D152" s="878">
        <v>408672.28</v>
      </c>
      <c r="E152" s="878">
        <v>600000</v>
      </c>
      <c r="F152" s="879">
        <v>100000</v>
      </c>
      <c r="G152" s="880">
        <v>600000</v>
      </c>
      <c r="H152" s="879">
        <v>0</v>
      </c>
      <c r="I152" s="156">
        <v>250000</v>
      </c>
      <c r="J152" s="156">
        <v>160842.10999999999</v>
      </c>
      <c r="K152" s="156">
        <v>0</v>
      </c>
      <c r="L152" s="156">
        <v>0</v>
      </c>
      <c r="M152" s="156">
        <f>SUM(L152-K152)</f>
        <v>0</v>
      </c>
      <c r="N152" s="881"/>
      <c r="O152" s="881"/>
      <c r="P152" s="881"/>
      <c r="Q152" s="879">
        <v>50000</v>
      </c>
      <c r="R152" s="635">
        <v>75000</v>
      </c>
      <c r="S152" s="794">
        <f>+R152</f>
        <v>75000</v>
      </c>
      <c r="T152" s="795">
        <f>+S152</f>
        <v>75000</v>
      </c>
      <c r="U152" s="796">
        <f>+R152/2</f>
        <v>37500</v>
      </c>
      <c r="V152" s="638">
        <v>0</v>
      </c>
      <c r="W152" s="797">
        <v>30000</v>
      </c>
      <c r="X152" s="537">
        <v>0</v>
      </c>
      <c r="Y152" s="496"/>
      <c r="Z152" s="635">
        <v>0</v>
      </c>
      <c r="AA152" s="634">
        <v>0</v>
      </c>
      <c r="AB152" s="882" t="s">
        <v>46</v>
      </c>
      <c r="AC152" s="882" t="s">
        <v>46</v>
      </c>
      <c r="AD152" s="634">
        <v>0</v>
      </c>
      <c r="AE152" s="632">
        <v>0</v>
      </c>
      <c r="AF152" s="632">
        <v>0</v>
      </c>
      <c r="AG152" s="632">
        <v>0</v>
      </c>
      <c r="AH152" s="634"/>
      <c r="AI152" s="634"/>
      <c r="AJ152" s="634"/>
      <c r="AK152" s="634"/>
      <c r="AL152" s="634">
        <v>0</v>
      </c>
      <c r="AM152" s="634"/>
      <c r="AN152" s="634"/>
      <c r="AO152" s="634"/>
      <c r="AP152" s="146">
        <f>AM152/2</f>
        <v>0</v>
      </c>
      <c r="AQ152" s="634"/>
      <c r="AR152" s="634"/>
      <c r="AS152" s="586">
        <f>SUM(AR152-AM152)</f>
        <v>0</v>
      </c>
      <c r="AT152" s="875"/>
      <c r="AU152" s="874"/>
      <c r="AV152" s="874"/>
      <c r="AY152" s="416"/>
    </row>
    <row r="153" spans="1:52" s="223" customFormat="1" ht="12.6" customHeight="1" x14ac:dyDescent="0.2">
      <c r="A153" s="938">
        <v>382212</v>
      </c>
      <c r="B153" s="937" t="s">
        <v>317</v>
      </c>
      <c r="C153" s="643"/>
      <c r="D153" s="643"/>
      <c r="E153" s="643"/>
      <c r="F153" s="624"/>
      <c r="G153" s="645"/>
      <c r="H153" s="624"/>
      <c r="I153" s="92"/>
      <c r="J153" s="92"/>
      <c r="K153" s="92"/>
      <c r="L153" s="92"/>
      <c r="M153" s="92"/>
      <c r="N153" s="472"/>
      <c r="O153" s="472"/>
      <c r="P153" s="472"/>
      <c r="Q153" s="624"/>
      <c r="R153" s="635"/>
      <c r="S153" s="794"/>
      <c r="T153" s="795"/>
      <c r="U153" s="796"/>
      <c r="V153" s="638"/>
      <c r="W153" s="797"/>
      <c r="X153" s="537"/>
      <c r="Y153" s="496"/>
      <c r="Z153" s="537"/>
      <c r="AA153" s="211"/>
      <c r="AB153" s="883"/>
      <c r="AC153" s="883"/>
      <c r="AD153" s="211"/>
      <c r="AE153" s="798"/>
      <c r="AF153" s="798"/>
      <c r="AG153" s="798"/>
      <c r="AH153" s="211"/>
      <c r="AI153" s="211"/>
      <c r="AJ153" s="211"/>
      <c r="AK153" s="211"/>
      <c r="AL153" s="211"/>
      <c r="AM153" s="211"/>
      <c r="AN153" s="211"/>
      <c r="AO153" s="211"/>
      <c r="AP153" s="659"/>
      <c r="AQ153" s="211"/>
      <c r="AR153" s="211"/>
      <c r="AS153" s="654"/>
      <c r="AT153" s="875">
        <v>50000</v>
      </c>
      <c r="AU153" s="874">
        <v>50000</v>
      </c>
      <c r="AV153" s="874">
        <v>50000</v>
      </c>
      <c r="AY153" s="416"/>
    </row>
    <row r="154" spans="1:52" s="223" customFormat="1" ht="12.75" customHeight="1" x14ac:dyDescent="0.2">
      <c r="A154" s="641">
        <v>382290</v>
      </c>
      <c r="B154" s="642" t="s">
        <v>251</v>
      </c>
      <c r="C154" s="643"/>
      <c r="D154" s="643"/>
      <c r="E154" s="643"/>
      <c r="F154" s="624"/>
      <c r="G154" s="645"/>
      <c r="H154" s="624"/>
      <c r="I154" s="92"/>
      <c r="J154" s="92"/>
      <c r="K154" s="92"/>
      <c r="L154" s="92"/>
      <c r="M154" s="92"/>
      <c r="N154" s="472"/>
      <c r="O154" s="472"/>
      <c r="P154" s="472"/>
      <c r="Q154" s="624"/>
      <c r="R154" s="635"/>
      <c r="S154" s="794"/>
      <c r="T154" s="795"/>
      <c r="U154" s="796"/>
      <c r="V154" s="638"/>
      <c r="W154" s="797"/>
      <c r="X154" s="537"/>
      <c r="Y154" s="496"/>
      <c r="Z154" s="537"/>
      <c r="AA154" s="211"/>
      <c r="AB154" s="883"/>
      <c r="AC154" s="883"/>
      <c r="AD154" s="211"/>
      <c r="AE154" s="798"/>
      <c r="AF154" s="798"/>
      <c r="AG154" s="798"/>
      <c r="AH154" s="211"/>
      <c r="AI154" s="211"/>
      <c r="AJ154" s="211"/>
      <c r="AK154" s="211"/>
      <c r="AL154" s="211"/>
      <c r="AM154" s="211"/>
      <c r="AN154" s="211"/>
      <c r="AO154" s="211"/>
      <c r="AP154" s="659"/>
      <c r="AQ154" s="211"/>
      <c r="AR154" s="211"/>
      <c r="AS154" s="659"/>
      <c r="AT154" s="827">
        <v>120000</v>
      </c>
      <c r="AU154" s="884">
        <v>120000</v>
      </c>
      <c r="AV154" s="211">
        <v>120000</v>
      </c>
    </row>
    <row r="155" spans="1:52" s="275" customFormat="1" ht="16.149999999999999" customHeight="1" x14ac:dyDescent="0.2">
      <c r="A155" s="605">
        <v>382</v>
      </c>
      <c r="B155" s="105" t="s">
        <v>203</v>
      </c>
      <c r="C155" s="639">
        <f>SUM(C150:C151)</f>
        <v>251883.96000000002</v>
      </c>
      <c r="D155" s="639">
        <f>SUM(D150:D151)</f>
        <v>100000</v>
      </c>
      <c r="E155" s="639">
        <f>SUM(E150:E151)</f>
        <v>440000</v>
      </c>
      <c r="F155" s="108">
        <f>SUM(F150:F151)</f>
        <v>240000</v>
      </c>
      <c r="G155" s="30">
        <f>SUM(G150:G151)</f>
        <v>496979</v>
      </c>
      <c r="H155" s="108">
        <f>SUM(H147:H152)</f>
        <v>250000</v>
      </c>
      <c r="I155" s="107">
        <f>SUM(I150:I152)</f>
        <v>562500</v>
      </c>
      <c r="J155" s="107">
        <f>SUM(J150:J152)</f>
        <v>160842.10999999999</v>
      </c>
      <c r="K155" s="107">
        <f>SUM(K150:K152)</f>
        <v>418750</v>
      </c>
      <c r="L155" s="107">
        <f>SUM(L150:L152)</f>
        <v>324958.53000000003</v>
      </c>
      <c r="M155" s="107">
        <f>SUM(M150:M152)</f>
        <v>-93791.469999999972</v>
      </c>
      <c r="N155" s="885"/>
      <c r="O155" s="885"/>
      <c r="P155" s="885"/>
      <c r="Q155" s="108">
        <f t="shared" ref="Q155:X155" si="77">SUM(Q147:Q152)</f>
        <v>300000</v>
      </c>
      <c r="R155" s="110">
        <f t="shared" si="77"/>
        <v>325000</v>
      </c>
      <c r="S155" s="111">
        <f t="shared" si="77"/>
        <v>325000</v>
      </c>
      <c r="T155" s="112">
        <f t="shared" si="77"/>
        <v>325000</v>
      </c>
      <c r="U155" s="113">
        <f t="shared" si="77"/>
        <v>162500</v>
      </c>
      <c r="V155" s="110">
        <f t="shared" si="77"/>
        <v>0</v>
      </c>
      <c r="W155" s="205">
        <f t="shared" si="77"/>
        <v>30000</v>
      </c>
      <c r="X155" s="205">
        <f t="shared" si="77"/>
        <v>0</v>
      </c>
      <c r="Y155" s="565"/>
      <c r="Z155" s="205">
        <f t="shared" ref="Z155:AR155" si="78">SUM(Z147:Z152)</f>
        <v>0</v>
      </c>
      <c r="AA155" s="206">
        <f t="shared" si="78"/>
        <v>100000</v>
      </c>
      <c r="AB155" s="206">
        <f t="shared" si="78"/>
        <v>0</v>
      </c>
      <c r="AC155" s="206">
        <f t="shared" si="78"/>
        <v>0</v>
      </c>
      <c r="AD155" s="206">
        <f t="shared" si="78"/>
        <v>0</v>
      </c>
      <c r="AE155" s="544">
        <f t="shared" si="78"/>
        <v>100000</v>
      </c>
      <c r="AF155" s="544">
        <f t="shared" si="78"/>
        <v>100000</v>
      </c>
      <c r="AG155" s="544">
        <f t="shared" si="78"/>
        <v>0</v>
      </c>
      <c r="AH155" s="206">
        <f t="shared" si="78"/>
        <v>135000</v>
      </c>
      <c r="AI155" s="206">
        <f t="shared" si="78"/>
        <v>100000</v>
      </c>
      <c r="AJ155" s="206">
        <f t="shared" si="78"/>
        <v>50000</v>
      </c>
      <c r="AK155" s="206">
        <f t="shared" si="78"/>
        <v>86100</v>
      </c>
      <c r="AL155" s="206">
        <f t="shared" si="78"/>
        <v>86100</v>
      </c>
      <c r="AM155" s="206">
        <f t="shared" si="78"/>
        <v>100000</v>
      </c>
      <c r="AN155" s="206">
        <f t="shared" si="78"/>
        <v>150000</v>
      </c>
      <c r="AO155" s="206">
        <f t="shared" si="78"/>
        <v>150000</v>
      </c>
      <c r="AP155" s="207">
        <f t="shared" si="78"/>
        <v>50000</v>
      </c>
      <c r="AQ155" s="206">
        <f t="shared" si="78"/>
        <v>0</v>
      </c>
      <c r="AR155" s="206">
        <f t="shared" si="78"/>
        <v>0</v>
      </c>
      <c r="AS155" s="207">
        <f t="shared" ref="AS155:AS162" si="79">SUM(AR155-AM155)</f>
        <v>-100000</v>
      </c>
      <c r="AT155" s="206">
        <f>SUM(AT147:AT154)</f>
        <v>1075000</v>
      </c>
      <c r="AU155" s="206">
        <f>SUM(AU147:AU154)</f>
        <v>395000</v>
      </c>
      <c r="AV155" s="206">
        <f>SUM(AV147:AV154)</f>
        <v>395000</v>
      </c>
    </row>
    <row r="156" spans="1:52" s="275" customFormat="1" ht="16.149999999999999" customHeight="1" x14ac:dyDescent="0.2">
      <c r="A156" s="524">
        <v>38311</v>
      </c>
      <c r="B156" s="209" t="s">
        <v>234</v>
      </c>
      <c r="C156" s="639"/>
      <c r="D156" s="639"/>
      <c r="E156" s="639"/>
      <c r="F156" s="108"/>
      <c r="G156" s="30"/>
      <c r="H156" s="108"/>
      <c r="I156" s="107"/>
      <c r="J156" s="107"/>
      <c r="K156" s="107"/>
      <c r="L156" s="107"/>
      <c r="M156" s="107"/>
      <c r="N156" s="885"/>
      <c r="O156" s="885"/>
      <c r="P156" s="885"/>
      <c r="Q156" s="108"/>
      <c r="R156" s="110"/>
      <c r="S156" s="111"/>
      <c r="T156" s="112"/>
      <c r="U156" s="113"/>
      <c r="V156" s="110"/>
      <c r="W156" s="205"/>
      <c r="X156" s="205"/>
      <c r="Y156" s="655"/>
      <c r="Z156" s="205"/>
      <c r="AA156" s="206"/>
      <c r="AB156" s="206"/>
      <c r="AC156" s="206"/>
      <c r="AD156" s="206"/>
      <c r="AE156" s="544"/>
      <c r="AF156" s="544"/>
      <c r="AG156" s="544"/>
      <c r="AH156" s="206"/>
      <c r="AI156" s="206"/>
      <c r="AJ156" s="206"/>
      <c r="AK156" s="206"/>
      <c r="AL156" s="206"/>
      <c r="AM156" s="206"/>
      <c r="AN156" s="206"/>
      <c r="AO156" s="206"/>
      <c r="AP156" s="207"/>
      <c r="AQ156" s="206"/>
      <c r="AR156" s="206"/>
      <c r="AS156" s="207"/>
      <c r="AT156" s="210">
        <v>20000</v>
      </c>
      <c r="AU156" s="210">
        <v>20000</v>
      </c>
      <c r="AV156" s="210">
        <v>20000</v>
      </c>
    </row>
    <row r="157" spans="1:52" s="275" customFormat="1" ht="16.149999999999999" customHeight="1" x14ac:dyDescent="0.2">
      <c r="A157" s="605">
        <v>383</v>
      </c>
      <c r="B157" s="105" t="s">
        <v>235</v>
      </c>
      <c r="C157" s="639"/>
      <c r="D157" s="639"/>
      <c r="E157" s="639"/>
      <c r="F157" s="108"/>
      <c r="G157" s="30"/>
      <c r="H157" s="108"/>
      <c r="I157" s="107"/>
      <c r="J157" s="107"/>
      <c r="K157" s="107"/>
      <c r="L157" s="107"/>
      <c r="M157" s="107"/>
      <c r="N157" s="885"/>
      <c r="O157" s="885"/>
      <c r="P157" s="885"/>
      <c r="Q157" s="108"/>
      <c r="R157" s="110"/>
      <c r="S157" s="111"/>
      <c r="T157" s="112"/>
      <c r="U157" s="113"/>
      <c r="V157" s="110"/>
      <c r="W157" s="205"/>
      <c r="X157" s="205"/>
      <c r="Y157" s="655"/>
      <c r="Z157" s="205"/>
      <c r="AA157" s="206"/>
      <c r="AB157" s="206"/>
      <c r="AC157" s="206"/>
      <c r="AD157" s="206"/>
      <c r="AE157" s="544"/>
      <c r="AF157" s="544"/>
      <c r="AG157" s="544"/>
      <c r="AH157" s="206"/>
      <c r="AI157" s="206"/>
      <c r="AJ157" s="206"/>
      <c r="AK157" s="206"/>
      <c r="AL157" s="206"/>
      <c r="AM157" s="206"/>
      <c r="AN157" s="206"/>
      <c r="AO157" s="206"/>
      <c r="AP157" s="207"/>
      <c r="AQ157" s="206"/>
      <c r="AR157" s="206"/>
      <c r="AS157" s="207"/>
      <c r="AT157" s="206">
        <f>SUM(AT156)</f>
        <v>20000</v>
      </c>
      <c r="AU157" s="206">
        <f>SUM(AU156)</f>
        <v>20000</v>
      </c>
      <c r="AV157" s="206">
        <f>SUM(AV156)</f>
        <v>20000</v>
      </c>
    </row>
    <row r="158" spans="1:52" ht="18" customHeight="1" x14ac:dyDescent="0.2">
      <c r="A158" s="481">
        <v>4</v>
      </c>
      <c r="B158" s="50" t="s">
        <v>204</v>
      </c>
      <c r="C158" s="482">
        <f t="shared" ref="C158:M158" si="80">SUM(C159+C162)</f>
        <v>4524488.72</v>
      </c>
      <c r="D158" s="482">
        <f t="shared" si="80"/>
        <v>1407085.49</v>
      </c>
      <c r="E158" s="482">
        <f t="shared" si="80"/>
        <v>3210780</v>
      </c>
      <c r="F158" s="239" t="e">
        <f t="shared" si="80"/>
        <v>#REF!</v>
      </c>
      <c r="G158" s="239" t="e">
        <f t="shared" si="80"/>
        <v>#REF!</v>
      </c>
      <c r="H158" s="239" t="e">
        <f t="shared" si="80"/>
        <v>#REF!</v>
      </c>
      <c r="I158" s="238" t="e">
        <f t="shared" si="80"/>
        <v>#REF!</v>
      </c>
      <c r="J158" s="238" t="e">
        <f t="shared" si="80"/>
        <v>#REF!</v>
      </c>
      <c r="K158" s="238" t="e">
        <f t="shared" si="80"/>
        <v>#REF!</v>
      </c>
      <c r="L158" s="238" t="e">
        <f t="shared" si="80"/>
        <v>#REF!</v>
      </c>
      <c r="M158" s="238" t="e">
        <f t="shared" si="80"/>
        <v>#REF!</v>
      </c>
      <c r="N158" s="3"/>
      <c r="O158" s="3"/>
      <c r="P158" s="3"/>
      <c r="Q158" s="239" t="e">
        <f t="shared" ref="Q158:X158" si="81">SUM(Q159+Q162)</f>
        <v>#REF!</v>
      </c>
      <c r="R158" s="240" t="e">
        <f t="shared" si="81"/>
        <v>#REF!</v>
      </c>
      <c r="S158" s="483" t="e">
        <f t="shared" si="81"/>
        <v>#REF!</v>
      </c>
      <c r="T158" s="484" t="e">
        <f t="shared" si="81"/>
        <v>#REF!</v>
      </c>
      <c r="U158" s="485" t="e">
        <f t="shared" si="81"/>
        <v>#REF!</v>
      </c>
      <c r="V158" s="240" t="e">
        <f t="shared" si="81"/>
        <v>#REF!</v>
      </c>
      <c r="W158" s="486" t="e">
        <f t="shared" si="81"/>
        <v>#REF!</v>
      </c>
      <c r="X158" s="486" t="e">
        <f t="shared" si="81"/>
        <v>#REF!</v>
      </c>
      <c r="Y158" s="537"/>
      <c r="Z158" s="486" t="e">
        <f t="shared" ref="Z158:AR158" si="82">SUM(Z159+Z162)</f>
        <v>#REF!</v>
      </c>
      <c r="AA158" s="487" t="e">
        <f t="shared" si="82"/>
        <v>#REF!</v>
      </c>
      <c r="AB158" s="487" t="e">
        <f t="shared" si="82"/>
        <v>#REF!</v>
      </c>
      <c r="AC158" s="487" t="e">
        <f t="shared" si="82"/>
        <v>#REF!</v>
      </c>
      <c r="AD158" s="487" t="e">
        <f t="shared" si="82"/>
        <v>#REF!</v>
      </c>
      <c r="AE158" s="488" t="e">
        <f t="shared" si="82"/>
        <v>#REF!</v>
      </c>
      <c r="AF158" s="488" t="e">
        <f t="shared" si="82"/>
        <v>#REF!</v>
      </c>
      <c r="AG158" s="488" t="e">
        <f t="shared" si="82"/>
        <v>#REF!</v>
      </c>
      <c r="AH158" s="487" t="e">
        <f t="shared" si="82"/>
        <v>#REF!</v>
      </c>
      <c r="AI158" s="487" t="e">
        <f t="shared" si="82"/>
        <v>#REF!</v>
      </c>
      <c r="AJ158" s="487" t="e">
        <f t="shared" si="82"/>
        <v>#REF!</v>
      </c>
      <c r="AK158" s="487" t="e">
        <f t="shared" si="82"/>
        <v>#REF!</v>
      </c>
      <c r="AL158" s="487" t="e">
        <f t="shared" si="82"/>
        <v>#REF!</v>
      </c>
      <c r="AM158" s="487" t="e">
        <f t="shared" si="82"/>
        <v>#REF!</v>
      </c>
      <c r="AN158" s="487" t="e">
        <f t="shared" si="82"/>
        <v>#REF!</v>
      </c>
      <c r="AO158" s="487" t="e">
        <f t="shared" si="82"/>
        <v>#REF!</v>
      </c>
      <c r="AP158" s="487" t="e">
        <f t="shared" si="82"/>
        <v>#REF!</v>
      </c>
      <c r="AQ158" s="487" t="e">
        <f t="shared" si="82"/>
        <v>#REF!</v>
      </c>
      <c r="AR158" s="487" t="e">
        <f t="shared" si="82"/>
        <v>#REF!</v>
      </c>
      <c r="AS158" s="489" t="e">
        <f t="shared" si="79"/>
        <v>#REF!</v>
      </c>
      <c r="AT158" s="487">
        <f>SUM(AT159+AT162)</f>
        <v>7294100</v>
      </c>
      <c r="AU158" s="487">
        <f>SUM(AU159+AU162)</f>
        <v>6275100</v>
      </c>
      <c r="AV158" s="487">
        <f>SUM(AV159+AV162)</f>
        <v>3825100</v>
      </c>
    </row>
    <row r="159" spans="1:52" s="272" customFormat="1" ht="18" customHeight="1" x14ac:dyDescent="0.2">
      <c r="A159" s="481">
        <v>41</v>
      </c>
      <c r="B159" s="50" t="s">
        <v>205</v>
      </c>
      <c r="C159" s="482">
        <f t="shared" ref="C159:M159" si="83">SUM(C161)</f>
        <v>26492</v>
      </c>
      <c r="D159" s="482">
        <f t="shared" si="83"/>
        <v>6000</v>
      </c>
      <c r="E159" s="482">
        <f t="shared" si="83"/>
        <v>800000</v>
      </c>
      <c r="F159" s="239">
        <f t="shared" si="83"/>
        <v>800000</v>
      </c>
      <c r="G159" s="239">
        <f t="shared" si="83"/>
        <v>0</v>
      </c>
      <c r="H159" s="239">
        <f t="shared" si="83"/>
        <v>200000</v>
      </c>
      <c r="I159" s="238">
        <f t="shared" si="83"/>
        <v>200000</v>
      </c>
      <c r="J159" s="238">
        <f t="shared" si="83"/>
        <v>25000</v>
      </c>
      <c r="K159" s="238">
        <f t="shared" si="83"/>
        <v>268000</v>
      </c>
      <c r="L159" s="238">
        <f t="shared" si="83"/>
        <v>35050</v>
      </c>
      <c r="M159" s="238">
        <f t="shared" si="83"/>
        <v>-232950</v>
      </c>
      <c r="N159" s="886"/>
      <c r="O159" s="886"/>
      <c r="P159" s="886"/>
      <c r="Q159" s="239">
        <f t="shared" ref="Q159:X159" si="84">SUM(Q161)</f>
        <v>500000</v>
      </c>
      <c r="R159" s="240">
        <f t="shared" si="84"/>
        <v>400000</v>
      </c>
      <c r="S159" s="483">
        <f t="shared" si="84"/>
        <v>200000</v>
      </c>
      <c r="T159" s="484">
        <f t="shared" si="84"/>
        <v>200000</v>
      </c>
      <c r="U159" s="485">
        <f t="shared" si="84"/>
        <v>200000</v>
      </c>
      <c r="V159" s="240">
        <f t="shared" si="84"/>
        <v>148867.25</v>
      </c>
      <c r="W159" s="486">
        <f t="shared" si="84"/>
        <v>200000</v>
      </c>
      <c r="X159" s="486">
        <f t="shared" si="84"/>
        <v>217256</v>
      </c>
      <c r="Y159" s="205"/>
      <c r="Z159" s="486">
        <f t="shared" ref="Z159:AR159" si="85">SUM(Z161)</f>
        <v>400000</v>
      </c>
      <c r="AA159" s="487">
        <f t="shared" si="85"/>
        <v>200000</v>
      </c>
      <c r="AB159" s="487">
        <f t="shared" si="85"/>
        <v>0</v>
      </c>
      <c r="AC159" s="487">
        <f t="shared" si="85"/>
        <v>0</v>
      </c>
      <c r="AD159" s="487">
        <f t="shared" si="85"/>
        <v>0</v>
      </c>
      <c r="AE159" s="488">
        <f t="shared" si="85"/>
        <v>200000</v>
      </c>
      <c r="AF159" s="488">
        <f t="shared" si="85"/>
        <v>0</v>
      </c>
      <c r="AG159" s="488">
        <f t="shared" si="85"/>
        <v>200000</v>
      </c>
      <c r="AH159" s="487">
        <f t="shared" si="85"/>
        <v>100000</v>
      </c>
      <c r="AI159" s="487">
        <f t="shared" si="85"/>
        <v>100000</v>
      </c>
      <c r="AJ159" s="487">
        <f t="shared" si="85"/>
        <v>100000</v>
      </c>
      <c r="AK159" s="487">
        <f t="shared" si="85"/>
        <v>20535</v>
      </c>
      <c r="AL159" s="487">
        <f t="shared" si="85"/>
        <v>30000</v>
      </c>
      <c r="AM159" s="487">
        <f t="shared" si="85"/>
        <v>150000</v>
      </c>
      <c r="AN159" s="487">
        <f t="shared" si="85"/>
        <v>300000</v>
      </c>
      <c r="AO159" s="487">
        <f t="shared" si="85"/>
        <v>350000</v>
      </c>
      <c r="AP159" s="487">
        <f t="shared" si="85"/>
        <v>75000</v>
      </c>
      <c r="AQ159" s="487">
        <f t="shared" si="85"/>
        <v>57760</v>
      </c>
      <c r="AR159" s="487">
        <f t="shared" si="85"/>
        <v>57760</v>
      </c>
      <c r="AS159" s="489">
        <f t="shared" si="79"/>
        <v>-92240</v>
      </c>
      <c r="AT159" s="487">
        <f>SUM(AT161)</f>
        <v>154000</v>
      </c>
      <c r="AU159" s="487">
        <f>SUM(AU161)</f>
        <v>30000</v>
      </c>
      <c r="AV159" s="487">
        <f>SUM(AV161)</f>
        <v>30000</v>
      </c>
    </row>
    <row r="160" spans="1:52" s="223" customFormat="1" ht="13.9" customHeight="1" x14ac:dyDescent="0.2">
      <c r="A160" s="524">
        <v>41119</v>
      </c>
      <c r="B160" s="209" t="s">
        <v>206</v>
      </c>
      <c r="C160" s="525">
        <v>26492</v>
      </c>
      <c r="D160" s="525">
        <v>6000</v>
      </c>
      <c r="E160" s="525">
        <v>800000</v>
      </c>
      <c r="F160" s="527">
        <v>800000</v>
      </c>
      <c r="G160" s="528">
        <v>0</v>
      </c>
      <c r="H160" s="527">
        <v>200000</v>
      </c>
      <c r="I160" s="318">
        <v>200000</v>
      </c>
      <c r="J160" s="318">
        <v>25000</v>
      </c>
      <c r="K160" s="318">
        <v>268000</v>
      </c>
      <c r="L160" s="318">
        <v>35050</v>
      </c>
      <c r="M160" s="318">
        <f>SUM(L160-K160)</f>
        <v>-232950</v>
      </c>
      <c r="N160" s="529"/>
      <c r="O160" s="529"/>
      <c r="P160" s="529"/>
      <c r="Q160" s="527">
        <v>500000</v>
      </c>
      <c r="R160" s="530">
        <v>400000</v>
      </c>
      <c r="S160" s="531">
        <v>200000</v>
      </c>
      <c r="T160" s="532">
        <v>200000</v>
      </c>
      <c r="U160" s="533">
        <f>+R160/2</f>
        <v>200000</v>
      </c>
      <c r="V160" s="534">
        <v>148867.25</v>
      </c>
      <c r="W160" s="535">
        <v>200000</v>
      </c>
      <c r="X160" s="536">
        <v>217256</v>
      </c>
      <c r="Y160" s="810"/>
      <c r="Z160" s="887">
        <v>400000</v>
      </c>
      <c r="AA160" s="210">
        <v>200000</v>
      </c>
      <c r="AB160" s="210"/>
      <c r="AC160" s="210"/>
      <c r="AD160" s="472">
        <v>0</v>
      </c>
      <c r="AE160" s="527">
        <v>200000</v>
      </c>
      <c r="AF160" s="538">
        <v>0</v>
      </c>
      <c r="AG160" s="538">
        <v>200000</v>
      </c>
      <c r="AH160" s="210">
        <v>100000</v>
      </c>
      <c r="AI160" s="210">
        <v>100000</v>
      </c>
      <c r="AJ160" s="539">
        <f>AA160/2</f>
        <v>100000</v>
      </c>
      <c r="AK160" s="210">
        <v>20535</v>
      </c>
      <c r="AL160" s="210">
        <v>30000</v>
      </c>
      <c r="AM160" s="210">
        <v>150000</v>
      </c>
      <c r="AN160" s="210">
        <v>300000</v>
      </c>
      <c r="AO160" s="210">
        <v>350000</v>
      </c>
      <c r="AP160" s="494">
        <f>AM160/2</f>
        <v>75000</v>
      </c>
      <c r="AQ160" s="210">
        <v>57760</v>
      </c>
      <c r="AR160" s="210">
        <v>57760</v>
      </c>
      <c r="AS160" s="494">
        <f t="shared" si="79"/>
        <v>-92240</v>
      </c>
      <c r="AT160" s="210">
        <v>154000</v>
      </c>
      <c r="AU160" s="210">
        <v>30000</v>
      </c>
      <c r="AV160" s="210">
        <v>30000</v>
      </c>
      <c r="AY160" s="436"/>
      <c r="AZ160" s="437"/>
    </row>
    <row r="161" spans="1:51" s="264" customFormat="1" ht="16.149999999999999" customHeight="1" x14ac:dyDescent="0.2">
      <c r="A161" s="541">
        <v>411</v>
      </c>
      <c r="B161" s="75" t="s">
        <v>207</v>
      </c>
      <c r="C161" s="542">
        <f t="shared" ref="C161:M161" si="86">SUM(C160)</f>
        <v>26492</v>
      </c>
      <c r="D161" s="542">
        <f t="shared" si="86"/>
        <v>6000</v>
      </c>
      <c r="E161" s="542">
        <f t="shared" si="86"/>
        <v>800000</v>
      </c>
      <c r="F161" s="77">
        <f t="shared" si="86"/>
        <v>800000</v>
      </c>
      <c r="G161" s="543">
        <f t="shared" si="86"/>
        <v>0</v>
      </c>
      <c r="H161" s="77">
        <f t="shared" si="86"/>
        <v>200000</v>
      </c>
      <c r="I161" s="76">
        <f t="shared" si="86"/>
        <v>200000</v>
      </c>
      <c r="J161" s="76">
        <f t="shared" si="86"/>
        <v>25000</v>
      </c>
      <c r="K161" s="76">
        <f t="shared" si="86"/>
        <v>268000</v>
      </c>
      <c r="L161" s="76">
        <f t="shared" si="86"/>
        <v>35050</v>
      </c>
      <c r="M161" s="76">
        <f t="shared" si="86"/>
        <v>-232950</v>
      </c>
      <c r="N161" s="472"/>
      <c r="O161" s="472"/>
      <c r="P161" s="472"/>
      <c r="Q161" s="77">
        <f t="shared" ref="Q161:X161" si="87">SUM(Q160)</f>
        <v>500000</v>
      </c>
      <c r="R161" s="110">
        <f t="shared" si="87"/>
        <v>400000</v>
      </c>
      <c r="S161" s="111">
        <f t="shared" si="87"/>
        <v>200000</v>
      </c>
      <c r="T161" s="112">
        <f t="shared" si="87"/>
        <v>200000</v>
      </c>
      <c r="U161" s="113">
        <f t="shared" si="87"/>
        <v>200000</v>
      </c>
      <c r="V161" s="110">
        <f t="shared" si="87"/>
        <v>148867.25</v>
      </c>
      <c r="W161" s="205">
        <f t="shared" si="87"/>
        <v>200000</v>
      </c>
      <c r="X161" s="205">
        <f t="shared" si="87"/>
        <v>217256</v>
      </c>
      <c r="Y161" s="810"/>
      <c r="Z161" s="205">
        <f t="shared" ref="Z161:AR161" si="88">SUM(Z160)</f>
        <v>400000</v>
      </c>
      <c r="AA161" s="206">
        <f t="shared" si="88"/>
        <v>200000</v>
      </c>
      <c r="AB161" s="206">
        <f t="shared" si="88"/>
        <v>0</v>
      </c>
      <c r="AC161" s="206">
        <f t="shared" si="88"/>
        <v>0</v>
      </c>
      <c r="AD161" s="206">
        <f t="shared" si="88"/>
        <v>0</v>
      </c>
      <c r="AE161" s="544">
        <f t="shared" si="88"/>
        <v>200000</v>
      </c>
      <c r="AF161" s="544">
        <f t="shared" si="88"/>
        <v>0</v>
      </c>
      <c r="AG161" s="544">
        <f t="shared" si="88"/>
        <v>200000</v>
      </c>
      <c r="AH161" s="206">
        <f t="shared" si="88"/>
        <v>100000</v>
      </c>
      <c r="AI161" s="206">
        <f t="shared" si="88"/>
        <v>100000</v>
      </c>
      <c r="AJ161" s="206">
        <f t="shared" si="88"/>
        <v>100000</v>
      </c>
      <c r="AK161" s="206">
        <f t="shared" si="88"/>
        <v>20535</v>
      </c>
      <c r="AL161" s="206">
        <f t="shared" si="88"/>
        <v>30000</v>
      </c>
      <c r="AM161" s="206">
        <f t="shared" si="88"/>
        <v>150000</v>
      </c>
      <c r="AN161" s="206">
        <f t="shared" si="88"/>
        <v>300000</v>
      </c>
      <c r="AO161" s="206">
        <f t="shared" si="88"/>
        <v>350000</v>
      </c>
      <c r="AP161" s="206">
        <f t="shared" si="88"/>
        <v>75000</v>
      </c>
      <c r="AQ161" s="206">
        <f t="shared" si="88"/>
        <v>57760</v>
      </c>
      <c r="AR161" s="206">
        <f t="shared" si="88"/>
        <v>57760</v>
      </c>
      <c r="AS161" s="206">
        <f t="shared" si="79"/>
        <v>-92240</v>
      </c>
      <c r="AT161" s="206">
        <f>SUM(AT160)</f>
        <v>154000</v>
      </c>
      <c r="AU161" s="206">
        <f>SUM(AU160)</f>
        <v>30000</v>
      </c>
      <c r="AV161" s="206">
        <f>SUM(AV160)</f>
        <v>30000</v>
      </c>
    </row>
    <row r="162" spans="1:51" s="264" customFormat="1" ht="18" customHeight="1" x14ac:dyDescent="0.2">
      <c r="A162" s="481">
        <v>42</v>
      </c>
      <c r="B162" s="50" t="s">
        <v>208</v>
      </c>
      <c r="C162" s="482">
        <f>SUM(C175+C182+C189)</f>
        <v>4497996.72</v>
      </c>
      <c r="D162" s="482">
        <f>SUM(D175+D182+D189)</f>
        <v>1401085.49</v>
      </c>
      <c r="E162" s="482">
        <f>SUM(E175+E182+E189)</f>
        <v>2410780</v>
      </c>
      <c r="F162" s="239" t="e">
        <f>SUM(F175+F182+F189+#REF!)</f>
        <v>#REF!</v>
      </c>
      <c r="G162" s="239" t="e">
        <f>SUM(G175+G182+#REF!+G189)</f>
        <v>#REF!</v>
      </c>
      <c r="H162" s="239" t="e">
        <f>SUM(H175+H182+H189+#REF!)</f>
        <v>#REF!</v>
      </c>
      <c r="I162" s="238" t="e">
        <f>SUM(I175+I182+I189+#REF!)</f>
        <v>#REF!</v>
      </c>
      <c r="J162" s="238" t="e">
        <f>SUM(J175+J182+J189+#REF!)</f>
        <v>#REF!</v>
      </c>
      <c r="K162" s="238" t="e">
        <f>SUM(K175+K182+K189+#REF!)</f>
        <v>#REF!</v>
      </c>
      <c r="L162" s="238" t="e">
        <f>SUM(L175+L182+L189+#REF!)</f>
        <v>#REF!</v>
      </c>
      <c r="M162" s="238" t="e">
        <f>SUM(M175+M182+M189+#REF!)</f>
        <v>#REF!</v>
      </c>
      <c r="N162" s="529"/>
      <c r="O162" s="529"/>
      <c r="P162" s="529"/>
      <c r="Q162" s="239" t="e">
        <f>SUM(Q175+Q182+Q189+#REF!)</f>
        <v>#REF!</v>
      </c>
      <c r="R162" s="240" t="e">
        <f>SUM(R175+R182+R189+#REF!)</f>
        <v>#REF!</v>
      </c>
      <c r="S162" s="483" t="e">
        <f>SUM(S175+S182+S189+#REF!)</f>
        <v>#REF!</v>
      </c>
      <c r="T162" s="484" t="e">
        <f>SUM(T175+T182+T189+#REF!)</f>
        <v>#REF!</v>
      </c>
      <c r="U162" s="485" t="e">
        <f>SUM(U175+U182+U189+#REF!)</f>
        <v>#REF!</v>
      </c>
      <c r="V162" s="240" t="e">
        <f>SUM(V175+V182+V189+#REF!)</f>
        <v>#REF!</v>
      </c>
      <c r="W162" s="486" t="e">
        <f>SUM(W175+W182+W189+#REF!)</f>
        <v>#REF!</v>
      </c>
      <c r="X162" s="486" t="e">
        <f>SUM(X175+X182+X189+#REF!)</f>
        <v>#REF!</v>
      </c>
      <c r="Y162" s="536"/>
      <c r="Z162" s="240" t="e">
        <f>SUM(Z175+Z182+Z189+#REF!)</f>
        <v>#REF!</v>
      </c>
      <c r="AA162" s="238" t="e">
        <f>SUM(AA175+AA182+AA189+#REF!)</f>
        <v>#REF!</v>
      </c>
      <c r="AB162" s="238" t="e">
        <f>SUM(AB175+AB182+AB189+#REF!)</f>
        <v>#REF!</v>
      </c>
      <c r="AC162" s="238" t="e">
        <f>SUM(AC175+AC182+AC189+#REF!)</f>
        <v>#REF!</v>
      </c>
      <c r="AD162" s="238" t="e">
        <f>SUM(AD175+AD182+AD189+#REF!)</f>
        <v>#REF!</v>
      </c>
      <c r="AE162" s="239" t="e">
        <f>SUM(AE175+AE182+AE189+#REF!)</f>
        <v>#REF!</v>
      </c>
      <c r="AF162" s="239" t="e">
        <f>SUM(AF175+AF182+AF189+#REF!)</f>
        <v>#REF!</v>
      </c>
      <c r="AG162" s="239" t="e">
        <f>SUM(AG175+AG182+AG189+#REF!)</f>
        <v>#REF!</v>
      </c>
      <c r="AH162" s="238" t="e">
        <f>SUM(AH175+AH182+AH189+#REF!)</f>
        <v>#REF!</v>
      </c>
      <c r="AI162" s="238" t="e">
        <f>SUM(AI175+AI182+AI189+#REF!)</f>
        <v>#REF!</v>
      </c>
      <c r="AJ162" s="238" t="e">
        <f>SUM(AJ175+AJ182+AJ189+#REF!)</f>
        <v>#REF!</v>
      </c>
      <c r="AK162" s="238" t="e">
        <f>SUM(AK175+AK182+AK189+#REF!)</f>
        <v>#REF!</v>
      </c>
      <c r="AL162" s="238" t="e">
        <f>SUM(AL175+AL182+AL189+#REF!)</f>
        <v>#REF!</v>
      </c>
      <c r="AM162" s="238" t="e">
        <f>SUM(AM175+AM182+AM189+#REF!)</f>
        <v>#REF!</v>
      </c>
      <c r="AN162" s="238" t="e">
        <f>SUM(AN175+AN182+AN189+#REF!)</f>
        <v>#REF!</v>
      </c>
      <c r="AO162" s="238" t="e">
        <f>SUM(AO175+AO182+AO189+#REF!)</f>
        <v>#REF!</v>
      </c>
      <c r="AP162" s="238" t="e">
        <f>SUM(AP175+AP182+AP189+#REF!)</f>
        <v>#REF!</v>
      </c>
      <c r="AQ162" s="238" t="e">
        <f>SUM(AQ175+AQ182+AQ189+#REF!)</f>
        <v>#REF!</v>
      </c>
      <c r="AR162" s="238" t="e">
        <f>SUM(AR175+AR182+AR189+#REF!)</f>
        <v>#REF!</v>
      </c>
      <c r="AS162" s="489" t="e">
        <f t="shared" si="79"/>
        <v>#REF!</v>
      </c>
      <c r="AT162" s="888">
        <f>SUM(AT175+AT182+AT189)</f>
        <v>7140100</v>
      </c>
      <c r="AU162" s="888">
        <f>SUM(AU175+AU182+AU189)</f>
        <v>6245100</v>
      </c>
      <c r="AV162" s="888">
        <f>SUM(AV175+AV182+AV189)</f>
        <v>3795100</v>
      </c>
    </row>
    <row r="163" spans="1:51" s="223" customFormat="1" ht="13.9" customHeight="1" x14ac:dyDescent="0.2">
      <c r="A163" s="641">
        <v>421210</v>
      </c>
      <c r="B163" s="642" t="s">
        <v>209</v>
      </c>
      <c r="C163" s="889">
        <v>8123.35</v>
      </c>
      <c r="D163" s="889">
        <v>0</v>
      </c>
      <c r="E163" s="889">
        <v>80000</v>
      </c>
      <c r="F163" s="742">
        <v>40000</v>
      </c>
      <c r="G163" s="742">
        <v>20000</v>
      </c>
      <c r="H163" s="742">
        <v>50000</v>
      </c>
      <c r="I163" s="744">
        <v>20000</v>
      </c>
      <c r="J163" s="744">
        <v>12999.3</v>
      </c>
      <c r="K163" s="744">
        <v>26800</v>
      </c>
      <c r="L163" s="744">
        <v>51575.48</v>
      </c>
      <c r="M163" s="744">
        <f>SUM(L163-K163)</f>
        <v>24775.480000000003</v>
      </c>
      <c r="N163" s="745"/>
      <c r="O163" s="745"/>
      <c r="P163" s="745"/>
      <c r="Q163" s="742">
        <v>50000</v>
      </c>
      <c r="R163" s="746">
        <v>100000</v>
      </c>
      <c r="S163" s="747">
        <v>100000</v>
      </c>
      <c r="T163" s="747">
        <v>50000</v>
      </c>
      <c r="U163" s="748">
        <f>+R163/2</f>
        <v>50000</v>
      </c>
      <c r="V163" s="749">
        <v>0</v>
      </c>
      <c r="W163" s="749">
        <v>50000</v>
      </c>
      <c r="X163" s="746">
        <v>0</v>
      </c>
      <c r="Y163" s="890"/>
      <c r="Z163" s="746">
        <v>0</v>
      </c>
      <c r="AA163" s="744">
        <v>50000</v>
      </c>
      <c r="AB163" s="891" t="s">
        <v>46</v>
      </c>
      <c r="AC163" s="891" t="s">
        <v>46</v>
      </c>
      <c r="AD163" s="745">
        <v>0</v>
      </c>
      <c r="AE163" s="742">
        <f>+AA163</f>
        <v>50000</v>
      </c>
      <c r="AF163" s="742">
        <v>50000</v>
      </c>
      <c r="AG163" s="742"/>
      <c r="AH163" s="744">
        <v>50000</v>
      </c>
      <c r="AI163" s="744">
        <v>50000</v>
      </c>
      <c r="AJ163" s="744">
        <f>AA163/2</f>
        <v>25000</v>
      </c>
      <c r="AK163" s="744">
        <v>0</v>
      </c>
      <c r="AL163" s="892">
        <v>0</v>
      </c>
      <c r="AM163" s="744">
        <v>50000</v>
      </c>
      <c r="AN163" s="744">
        <v>30000</v>
      </c>
      <c r="AO163" s="744">
        <v>20000</v>
      </c>
      <c r="AP163" s="750">
        <f>AM163/2</f>
        <v>25000</v>
      </c>
      <c r="AQ163" s="744">
        <v>75778.33</v>
      </c>
      <c r="AR163" s="744">
        <v>76000</v>
      </c>
      <c r="AS163" s="744">
        <f>SUM(AR163-AM163)</f>
        <v>26000</v>
      </c>
      <c r="AT163" s="507">
        <v>150000</v>
      </c>
      <c r="AU163" s="507">
        <v>50000</v>
      </c>
      <c r="AV163" s="507">
        <v>50000</v>
      </c>
      <c r="AY163" s="276"/>
    </row>
    <row r="164" spans="1:51" s="223" customFormat="1" ht="13.9" customHeight="1" x14ac:dyDescent="0.2">
      <c r="A164" s="557">
        <v>421231</v>
      </c>
      <c r="B164" s="65" t="s">
        <v>303</v>
      </c>
      <c r="C164" s="558"/>
      <c r="D164" s="558"/>
      <c r="E164" s="558"/>
      <c r="F164" s="566">
        <v>0</v>
      </c>
      <c r="G164" s="566">
        <v>0</v>
      </c>
      <c r="H164" s="566">
        <v>1100000</v>
      </c>
      <c r="I164" s="146">
        <v>500000</v>
      </c>
      <c r="J164" s="146">
        <v>0</v>
      </c>
      <c r="K164" s="146">
        <v>670000</v>
      </c>
      <c r="L164" s="146">
        <v>0</v>
      </c>
      <c r="M164" s="146">
        <f>SUM(L164-K164)</f>
        <v>-670000</v>
      </c>
      <c r="N164" s="141"/>
      <c r="O164" s="141"/>
      <c r="P164" s="141"/>
      <c r="Q164" s="566">
        <v>157904</v>
      </c>
      <c r="R164" s="565">
        <v>5500000</v>
      </c>
      <c r="S164" s="627">
        <v>0</v>
      </c>
      <c r="T164" s="627">
        <v>0</v>
      </c>
      <c r="U164" s="140">
        <f>+R164/2</f>
        <v>2750000</v>
      </c>
      <c r="V164" s="564">
        <v>0</v>
      </c>
      <c r="W164" s="564">
        <v>3500000</v>
      </c>
      <c r="X164" s="565">
        <v>0</v>
      </c>
      <c r="Y164" s="647"/>
      <c r="Z164" s="565">
        <v>0</v>
      </c>
      <c r="AA164" s="146">
        <v>3500000</v>
      </c>
      <c r="AB164" s="684" t="s">
        <v>46</v>
      </c>
      <c r="AC164" s="684" t="s">
        <v>46</v>
      </c>
      <c r="AD164" s="141">
        <v>0</v>
      </c>
      <c r="AE164" s="566">
        <f>+AA164</f>
        <v>3500000</v>
      </c>
      <c r="AF164" s="566">
        <v>350000</v>
      </c>
      <c r="AG164" s="566">
        <v>3150000</v>
      </c>
      <c r="AH164" s="146">
        <v>1000000</v>
      </c>
      <c r="AI164" s="146">
        <v>0</v>
      </c>
      <c r="AJ164" s="146">
        <f>AA164/2</f>
        <v>1750000</v>
      </c>
      <c r="AK164" s="146">
        <v>0</v>
      </c>
      <c r="AL164" s="145">
        <v>0</v>
      </c>
      <c r="AM164" s="146">
        <v>3500000</v>
      </c>
      <c r="AN164" s="146">
        <v>0</v>
      </c>
      <c r="AO164" s="146">
        <v>0</v>
      </c>
      <c r="AP164" s="146">
        <f>AM164/2</f>
        <v>1750000</v>
      </c>
      <c r="AQ164" s="146">
        <v>0</v>
      </c>
      <c r="AR164" s="146">
        <v>0</v>
      </c>
      <c r="AS164" s="146">
        <f>SUM(AR164-AM164)</f>
        <v>-3500000</v>
      </c>
      <c r="AT164" s="146">
        <v>2500000</v>
      </c>
      <c r="AU164" s="146">
        <v>2400000</v>
      </c>
      <c r="AV164" s="146">
        <v>30000</v>
      </c>
    </row>
    <row r="165" spans="1:51" s="223" customFormat="1" ht="13.9" customHeight="1" x14ac:dyDescent="0.2">
      <c r="A165" s="557">
        <v>42124</v>
      </c>
      <c r="B165" s="65" t="s">
        <v>302</v>
      </c>
      <c r="C165" s="558"/>
      <c r="D165" s="558"/>
      <c r="E165" s="558"/>
      <c r="F165" s="566"/>
      <c r="G165" s="566"/>
      <c r="H165" s="566"/>
      <c r="I165" s="146"/>
      <c r="J165" s="146"/>
      <c r="K165" s="146"/>
      <c r="L165" s="146"/>
      <c r="M165" s="146"/>
      <c r="N165" s="141"/>
      <c r="O165" s="141"/>
      <c r="P165" s="141"/>
      <c r="Q165" s="566"/>
      <c r="R165" s="565"/>
      <c r="S165" s="627"/>
      <c r="T165" s="627"/>
      <c r="U165" s="140"/>
      <c r="V165" s="564"/>
      <c r="W165" s="564"/>
      <c r="X165" s="565"/>
      <c r="Y165" s="647"/>
      <c r="Z165" s="565"/>
      <c r="AA165" s="146"/>
      <c r="AB165" s="684"/>
      <c r="AC165" s="684"/>
      <c r="AD165" s="141"/>
      <c r="AE165" s="566"/>
      <c r="AF165" s="566"/>
      <c r="AG165" s="566"/>
      <c r="AH165" s="146"/>
      <c r="AI165" s="146"/>
      <c r="AJ165" s="146"/>
      <c r="AK165" s="146"/>
      <c r="AL165" s="145"/>
      <c r="AM165" s="146"/>
      <c r="AN165" s="146"/>
      <c r="AO165" s="146"/>
      <c r="AP165" s="146"/>
      <c r="AQ165" s="146"/>
      <c r="AR165" s="146"/>
      <c r="AS165" s="146"/>
      <c r="AT165" s="146">
        <v>100000</v>
      </c>
      <c r="AU165" s="146">
        <v>2200000</v>
      </c>
      <c r="AV165" s="146">
        <v>2200000</v>
      </c>
    </row>
    <row r="166" spans="1:51" s="223" customFormat="1" ht="13.9" customHeight="1" x14ac:dyDescent="0.2">
      <c r="A166" s="557">
        <v>421243</v>
      </c>
      <c r="B166" s="65" t="s">
        <v>210</v>
      </c>
      <c r="C166" s="558"/>
      <c r="D166" s="558"/>
      <c r="E166" s="558"/>
      <c r="F166" s="566">
        <v>0</v>
      </c>
      <c r="G166" s="566">
        <v>0</v>
      </c>
      <c r="H166" s="566">
        <v>50000</v>
      </c>
      <c r="I166" s="146">
        <v>40000</v>
      </c>
      <c r="J166" s="146">
        <v>0</v>
      </c>
      <c r="K166" s="146">
        <v>53600</v>
      </c>
      <c r="L166" s="146">
        <v>0</v>
      </c>
      <c r="M166" s="146">
        <f>SUM(L166-K166)</f>
        <v>-53600</v>
      </c>
      <c r="N166" s="141"/>
      <c r="O166" s="141"/>
      <c r="P166" s="141"/>
      <c r="Q166" s="566">
        <v>100000</v>
      </c>
      <c r="R166" s="565">
        <v>200000</v>
      </c>
      <c r="S166" s="627">
        <v>250000</v>
      </c>
      <c r="T166" s="627">
        <f>+S166</f>
        <v>250000</v>
      </c>
      <c r="U166" s="140">
        <f>+R166/2</f>
        <v>100000</v>
      </c>
      <c r="V166" s="564">
        <v>57379.72</v>
      </c>
      <c r="W166" s="564">
        <v>100000</v>
      </c>
      <c r="X166" s="565">
        <v>71673</v>
      </c>
      <c r="Y166" s="565"/>
      <c r="Z166" s="565">
        <v>100000</v>
      </c>
      <c r="AA166" s="146">
        <v>50000</v>
      </c>
      <c r="AB166" s="146"/>
      <c r="AC166" s="146"/>
      <c r="AD166" s="141">
        <v>0</v>
      </c>
      <c r="AE166" s="566">
        <f>+AA166</f>
        <v>50000</v>
      </c>
      <c r="AF166" s="566">
        <v>50000</v>
      </c>
      <c r="AG166" s="566"/>
      <c r="AH166" s="146">
        <v>300000</v>
      </c>
      <c r="AI166" s="146">
        <v>350000</v>
      </c>
      <c r="AJ166" s="146">
        <f>AA166/2</f>
        <v>25000</v>
      </c>
      <c r="AK166" s="146">
        <v>0</v>
      </c>
      <c r="AL166" s="145">
        <v>0</v>
      </c>
      <c r="AM166" s="146">
        <v>50000</v>
      </c>
      <c r="AN166" s="146">
        <v>50000</v>
      </c>
      <c r="AO166" s="146">
        <v>50000</v>
      </c>
      <c r="AP166" s="146">
        <f>AM166/2</f>
        <v>25000</v>
      </c>
      <c r="AQ166" s="146">
        <v>0</v>
      </c>
      <c r="AR166" s="146">
        <v>0</v>
      </c>
      <c r="AS166" s="146">
        <f>SUM(AR166-AM166)</f>
        <v>-50000</v>
      </c>
      <c r="AT166" s="146">
        <v>100000</v>
      </c>
      <c r="AU166" s="146">
        <v>100000</v>
      </c>
      <c r="AV166" s="146">
        <v>100000</v>
      </c>
      <c r="AY166" s="63"/>
    </row>
    <row r="167" spans="1:51" s="223" customFormat="1" ht="13.9" customHeight="1" x14ac:dyDescent="0.2">
      <c r="A167" s="557">
        <v>421290</v>
      </c>
      <c r="B167" s="65" t="s">
        <v>308</v>
      </c>
      <c r="C167" s="558"/>
      <c r="D167" s="558"/>
      <c r="E167" s="558"/>
      <c r="F167" s="566"/>
      <c r="G167" s="566"/>
      <c r="H167" s="566"/>
      <c r="I167" s="146"/>
      <c r="J167" s="146"/>
      <c r="K167" s="146"/>
      <c r="L167" s="146"/>
      <c r="M167" s="146"/>
      <c r="N167" s="141"/>
      <c r="O167" s="141"/>
      <c r="P167" s="141"/>
      <c r="Q167" s="566"/>
      <c r="R167" s="565"/>
      <c r="S167" s="627"/>
      <c r="T167" s="627"/>
      <c r="U167" s="140"/>
      <c r="V167" s="564"/>
      <c r="W167" s="564"/>
      <c r="X167" s="565"/>
      <c r="Y167" s="565"/>
      <c r="Z167" s="565"/>
      <c r="AA167" s="146"/>
      <c r="AB167" s="146"/>
      <c r="AC167" s="146"/>
      <c r="AD167" s="141"/>
      <c r="AE167" s="566"/>
      <c r="AF167" s="566"/>
      <c r="AG167" s="566"/>
      <c r="AH167" s="146"/>
      <c r="AI167" s="146"/>
      <c r="AJ167" s="146"/>
      <c r="AK167" s="146"/>
      <c r="AL167" s="145"/>
      <c r="AM167" s="146"/>
      <c r="AN167" s="146"/>
      <c r="AO167" s="146"/>
      <c r="AP167" s="146"/>
      <c r="AQ167" s="146"/>
      <c r="AR167" s="146"/>
      <c r="AS167" s="146"/>
      <c r="AT167" s="146">
        <v>1000000</v>
      </c>
      <c r="AU167" s="146">
        <v>0</v>
      </c>
      <c r="AV167" s="146">
        <v>0</v>
      </c>
      <c r="AY167" s="63"/>
    </row>
    <row r="168" spans="1:51" s="223" customFormat="1" ht="13.9" customHeight="1" x14ac:dyDescent="0.2">
      <c r="A168" s="557">
        <v>42131</v>
      </c>
      <c r="B168" s="65" t="s">
        <v>227</v>
      </c>
      <c r="C168" s="558">
        <v>3073016.91</v>
      </c>
      <c r="D168" s="558">
        <v>697082.11</v>
      </c>
      <c r="E168" s="558">
        <v>1200000</v>
      </c>
      <c r="F168" s="566">
        <v>700000</v>
      </c>
      <c r="G168" s="566">
        <v>250000</v>
      </c>
      <c r="H168" s="566">
        <v>600000</v>
      </c>
      <c r="I168" s="146">
        <v>330000</v>
      </c>
      <c r="J168" s="146">
        <v>235983.58</v>
      </c>
      <c r="K168" s="146">
        <v>442200</v>
      </c>
      <c r="L168" s="146">
        <v>235983.58</v>
      </c>
      <c r="M168" s="146">
        <f>SUM(L168-K168)</f>
        <v>-206216.42</v>
      </c>
      <c r="N168" s="141"/>
      <c r="O168" s="141"/>
      <c r="P168" s="141"/>
      <c r="Q168" s="566">
        <v>700000</v>
      </c>
      <c r="R168" s="565">
        <v>250000</v>
      </c>
      <c r="S168" s="627">
        <f>+R168</f>
        <v>250000</v>
      </c>
      <c r="T168" s="627">
        <f>+S168</f>
        <v>250000</v>
      </c>
      <c r="U168" s="140">
        <f>+R168/2</f>
        <v>125000</v>
      </c>
      <c r="V168" s="564">
        <v>37840.620000000003</v>
      </c>
      <c r="W168" s="564">
        <v>210000</v>
      </c>
      <c r="X168" s="565">
        <v>77776</v>
      </c>
      <c r="Y168" s="565"/>
      <c r="Z168" s="565">
        <v>100000</v>
      </c>
      <c r="AA168" s="146">
        <v>300000</v>
      </c>
      <c r="AB168" s="684" t="s">
        <v>46</v>
      </c>
      <c r="AC168" s="684" t="s">
        <v>46</v>
      </c>
      <c r="AD168" s="141">
        <v>0</v>
      </c>
      <c r="AE168" s="566">
        <f>+AA168</f>
        <v>300000</v>
      </c>
      <c r="AF168" s="566">
        <v>0</v>
      </c>
      <c r="AG168" s="566">
        <v>300000</v>
      </c>
      <c r="AH168" s="146">
        <v>979000</v>
      </c>
      <c r="AI168" s="146">
        <v>1080000</v>
      </c>
      <c r="AJ168" s="146">
        <f>AA168/2</f>
        <v>150000</v>
      </c>
      <c r="AK168" s="146">
        <v>0</v>
      </c>
      <c r="AL168" s="145">
        <v>0</v>
      </c>
      <c r="AM168" s="146">
        <v>3600000</v>
      </c>
      <c r="AN168" s="146">
        <v>300000</v>
      </c>
      <c r="AO168" s="146">
        <v>400000</v>
      </c>
      <c r="AP168" s="146">
        <f>AM168/2</f>
        <v>1800000</v>
      </c>
      <c r="AQ168" s="146">
        <v>0</v>
      </c>
      <c r="AR168" s="146">
        <v>0</v>
      </c>
      <c r="AS168" s="146">
        <f>SUM(AR168-AM168)</f>
        <v>-3600000</v>
      </c>
      <c r="AT168" s="146">
        <v>1850000</v>
      </c>
      <c r="AU168" s="146">
        <v>1000000</v>
      </c>
      <c r="AV168" s="146">
        <v>1000000</v>
      </c>
    </row>
    <row r="169" spans="1:51" s="223" customFormat="1" ht="12.75" hidden="1" customHeight="1" x14ac:dyDescent="0.2">
      <c r="A169" s="557"/>
      <c r="B169" s="65"/>
      <c r="C169" s="558"/>
      <c r="D169" s="558"/>
      <c r="E169" s="558"/>
      <c r="F169" s="566"/>
      <c r="G169" s="566"/>
      <c r="H169" s="566"/>
      <c r="I169" s="146"/>
      <c r="J169" s="146"/>
      <c r="K169" s="146"/>
      <c r="L169" s="146"/>
      <c r="M169" s="146"/>
      <c r="N169" s="141"/>
      <c r="O169" s="141"/>
      <c r="P169" s="141"/>
      <c r="Q169" s="566"/>
      <c r="R169" s="565"/>
      <c r="S169" s="627"/>
      <c r="T169" s="627"/>
      <c r="U169" s="140"/>
      <c r="V169" s="564"/>
      <c r="W169" s="564"/>
      <c r="X169" s="565"/>
      <c r="Y169" s="565"/>
      <c r="Z169" s="565"/>
      <c r="AA169" s="146"/>
      <c r="AB169" s="684"/>
      <c r="AC169" s="684"/>
      <c r="AD169" s="141"/>
      <c r="AE169" s="566"/>
      <c r="AF169" s="566"/>
      <c r="AG169" s="566"/>
      <c r="AH169" s="146"/>
      <c r="AI169" s="146"/>
      <c r="AJ169" s="146"/>
      <c r="AK169" s="146"/>
      <c r="AL169" s="145"/>
      <c r="AM169" s="146"/>
      <c r="AN169" s="146"/>
      <c r="AO169" s="146"/>
      <c r="AP169" s="146"/>
      <c r="AQ169" s="146"/>
      <c r="AR169" s="146"/>
      <c r="AS169" s="146"/>
      <c r="AT169" s="893"/>
      <c r="AU169" s="893"/>
      <c r="AV169" s="893"/>
    </row>
    <row r="170" spans="1:51" s="223" customFormat="1" ht="12.75" hidden="1" customHeight="1" x14ac:dyDescent="0.2">
      <c r="A170" s="894">
        <v>42139</v>
      </c>
      <c r="B170" s="895" t="s">
        <v>211</v>
      </c>
      <c r="C170" s="896"/>
      <c r="D170" s="896"/>
      <c r="E170" s="896"/>
      <c r="F170" s="897"/>
      <c r="G170" s="897"/>
      <c r="H170" s="897">
        <v>100000</v>
      </c>
      <c r="I170" s="873">
        <v>75000</v>
      </c>
      <c r="J170" s="873">
        <v>38448.959999999999</v>
      </c>
      <c r="K170" s="873">
        <v>100500</v>
      </c>
      <c r="L170" s="873">
        <v>185838.23</v>
      </c>
      <c r="M170" s="873">
        <f>SUM(L170-K170)</f>
        <v>85338.23000000001</v>
      </c>
      <c r="N170" s="898"/>
      <c r="O170" s="898"/>
      <c r="P170" s="898"/>
      <c r="Q170" s="897">
        <v>100000</v>
      </c>
      <c r="R170" s="899">
        <v>20000</v>
      </c>
      <c r="S170" s="900">
        <v>20000</v>
      </c>
      <c r="T170" s="900">
        <v>10000</v>
      </c>
      <c r="U170" s="901">
        <f>+R170/2</f>
        <v>10000</v>
      </c>
      <c r="V170" s="902">
        <v>0</v>
      </c>
      <c r="W170" s="902">
        <v>10000</v>
      </c>
      <c r="X170" s="899">
        <v>0</v>
      </c>
      <c r="Y170" s="899"/>
      <c r="Z170" s="899">
        <v>0</v>
      </c>
      <c r="AA170" s="873">
        <v>0</v>
      </c>
      <c r="AB170" s="822" t="s">
        <v>46</v>
      </c>
      <c r="AC170" s="822" t="s">
        <v>46</v>
      </c>
      <c r="AD170" s="898"/>
      <c r="AE170" s="897">
        <f>+AA170</f>
        <v>0</v>
      </c>
      <c r="AF170" s="897">
        <v>0</v>
      </c>
      <c r="AG170" s="897"/>
      <c r="AH170" s="873"/>
      <c r="AI170" s="873"/>
      <c r="AJ170" s="873">
        <f>AA170/2</f>
        <v>0</v>
      </c>
      <c r="AK170" s="873"/>
      <c r="AL170" s="903"/>
      <c r="AM170" s="873"/>
      <c r="AN170" s="873"/>
      <c r="AO170" s="873"/>
      <c r="AP170" s="873">
        <f>AM170/2</f>
        <v>0</v>
      </c>
      <c r="AQ170" s="873"/>
      <c r="AR170" s="873"/>
      <c r="AS170" s="873">
        <f>SUM(AR170-AM170)</f>
        <v>0</v>
      </c>
      <c r="AT170" s="904"/>
      <c r="AU170" s="904"/>
      <c r="AV170" s="904"/>
    </row>
    <row r="171" spans="1:51" s="223" customFormat="1" ht="12.75" hidden="1" customHeight="1" x14ac:dyDescent="0.2">
      <c r="A171" s="557"/>
      <c r="B171" s="65"/>
      <c r="C171" s="558"/>
      <c r="D171" s="558"/>
      <c r="E171" s="558"/>
      <c r="F171" s="566"/>
      <c r="G171" s="566"/>
      <c r="H171" s="566"/>
      <c r="I171" s="146"/>
      <c r="J171" s="146"/>
      <c r="K171" s="146"/>
      <c r="L171" s="146"/>
      <c r="M171" s="146"/>
      <c r="N171" s="141"/>
      <c r="O171" s="141"/>
      <c r="P171" s="141"/>
      <c r="Q171" s="566"/>
      <c r="R171" s="565"/>
      <c r="S171" s="627"/>
      <c r="T171" s="627"/>
      <c r="U171" s="140"/>
      <c r="V171" s="564"/>
      <c r="W171" s="564"/>
      <c r="X171" s="565"/>
      <c r="Y171" s="565"/>
      <c r="Z171" s="565"/>
      <c r="AA171" s="146"/>
      <c r="AB171" s="684"/>
      <c r="AC171" s="684"/>
      <c r="AD171" s="141"/>
      <c r="AE171" s="566"/>
      <c r="AF171" s="566"/>
      <c r="AG171" s="566"/>
      <c r="AH171" s="146"/>
      <c r="AI171" s="146"/>
      <c r="AJ171" s="146"/>
      <c r="AK171" s="146"/>
      <c r="AL171" s="145"/>
      <c r="AM171" s="146"/>
      <c r="AN171" s="146"/>
      <c r="AO171" s="146"/>
      <c r="AP171" s="146"/>
      <c r="AQ171" s="146"/>
      <c r="AR171" s="146"/>
      <c r="AS171" s="146"/>
      <c r="AT171" s="905"/>
      <c r="AU171" s="905"/>
      <c r="AV171" s="905"/>
    </row>
    <row r="172" spans="1:51" s="223" customFormat="1" ht="13.9" customHeight="1" x14ac:dyDescent="0.2">
      <c r="A172" s="557">
        <v>42145</v>
      </c>
      <c r="B172" s="65" t="s">
        <v>309</v>
      </c>
      <c r="C172" s="558">
        <v>0</v>
      </c>
      <c r="D172" s="558">
        <v>335504.3</v>
      </c>
      <c r="E172" s="558">
        <v>350000</v>
      </c>
      <c r="F172" s="566">
        <v>50000</v>
      </c>
      <c r="G172" s="625">
        <v>90000</v>
      </c>
      <c r="H172" s="566">
        <v>100000</v>
      </c>
      <c r="I172" s="146">
        <v>50000</v>
      </c>
      <c r="J172" s="146">
        <v>106175.99</v>
      </c>
      <c r="K172" s="146">
        <v>67000</v>
      </c>
      <c r="L172" s="146">
        <v>188779.18</v>
      </c>
      <c r="M172" s="146">
        <f>SUM(L172-K172)</f>
        <v>121779.18</v>
      </c>
      <c r="N172" s="141"/>
      <c r="O172" s="141"/>
      <c r="P172" s="141"/>
      <c r="Q172" s="566">
        <v>50000</v>
      </c>
      <c r="R172" s="565">
        <v>50000</v>
      </c>
      <c r="S172" s="627">
        <v>50000</v>
      </c>
      <c r="T172" s="627">
        <v>50000</v>
      </c>
      <c r="U172" s="140">
        <f>+R172/2</f>
        <v>25000</v>
      </c>
      <c r="V172" s="564">
        <v>82853.56</v>
      </c>
      <c r="W172" s="564">
        <v>100000</v>
      </c>
      <c r="X172" s="565">
        <v>87853</v>
      </c>
      <c r="Y172" s="565"/>
      <c r="Z172" s="565">
        <v>88000</v>
      </c>
      <c r="AA172" s="146">
        <v>50000</v>
      </c>
      <c r="AB172" s="684" t="s">
        <v>46</v>
      </c>
      <c r="AC172" s="684" t="s">
        <v>46</v>
      </c>
      <c r="AD172" s="141">
        <v>0</v>
      </c>
      <c r="AE172" s="566">
        <f>+AA172</f>
        <v>50000</v>
      </c>
      <c r="AF172" s="566">
        <v>50000</v>
      </c>
      <c r="AG172" s="566"/>
      <c r="AH172" s="146">
        <v>150000</v>
      </c>
      <c r="AI172" s="146">
        <v>120000</v>
      </c>
      <c r="AJ172" s="146">
        <f>AA172/2</f>
        <v>25000</v>
      </c>
      <c r="AK172" s="146">
        <v>0</v>
      </c>
      <c r="AL172" s="145">
        <v>0</v>
      </c>
      <c r="AM172" s="146">
        <v>50000</v>
      </c>
      <c r="AN172" s="146">
        <v>150000</v>
      </c>
      <c r="AO172" s="146">
        <v>150000</v>
      </c>
      <c r="AP172" s="146">
        <f>AM172/2</f>
        <v>25000</v>
      </c>
      <c r="AQ172" s="146">
        <v>0</v>
      </c>
      <c r="AR172" s="146">
        <v>0</v>
      </c>
      <c r="AS172" s="146">
        <f t="shared" ref="AS172:AS189" si="89">SUM(AR172-AM172)</f>
        <v>-50000</v>
      </c>
      <c r="AT172" s="146">
        <v>375000</v>
      </c>
      <c r="AU172" s="146">
        <v>250000</v>
      </c>
      <c r="AV172" s="146">
        <v>250000</v>
      </c>
    </row>
    <row r="173" spans="1:51" s="223" customFormat="1" ht="13.9" customHeight="1" x14ac:dyDescent="0.2">
      <c r="A173" s="557">
        <v>42146</v>
      </c>
      <c r="B173" s="65" t="s">
        <v>315</v>
      </c>
      <c r="C173" s="558"/>
      <c r="D173" s="558"/>
      <c r="E173" s="558"/>
      <c r="F173" s="566"/>
      <c r="G173" s="625"/>
      <c r="H173" s="566"/>
      <c r="I173" s="146"/>
      <c r="J173" s="146"/>
      <c r="K173" s="146"/>
      <c r="L173" s="146"/>
      <c r="M173" s="146"/>
      <c r="N173" s="141"/>
      <c r="O173" s="141"/>
      <c r="P173" s="141"/>
      <c r="Q173" s="566"/>
      <c r="R173" s="565"/>
      <c r="S173" s="627"/>
      <c r="T173" s="627"/>
      <c r="U173" s="140"/>
      <c r="V173" s="564"/>
      <c r="W173" s="564"/>
      <c r="X173" s="565"/>
      <c r="Y173" s="565"/>
      <c r="Z173" s="565"/>
      <c r="AA173" s="146"/>
      <c r="AB173" s="684"/>
      <c r="AC173" s="684"/>
      <c r="AD173" s="141"/>
      <c r="AE173" s="566"/>
      <c r="AF173" s="566"/>
      <c r="AG173" s="566"/>
      <c r="AH173" s="146"/>
      <c r="AI173" s="146"/>
      <c r="AJ173" s="146"/>
      <c r="AK173" s="146"/>
      <c r="AL173" s="145"/>
      <c r="AM173" s="146"/>
      <c r="AN173" s="146"/>
      <c r="AO173" s="146"/>
      <c r="AP173" s="146"/>
      <c r="AQ173" s="146"/>
      <c r="AR173" s="146"/>
      <c r="AS173" s="146"/>
      <c r="AT173" s="507">
        <v>400000</v>
      </c>
      <c r="AU173" s="507">
        <v>0</v>
      </c>
      <c r="AV173" s="507">
        <v>0</v>
      </c>
    </row>
    <row r="174" spans="1:51" s="223" customFormat="1" ht="13.9" customHeight="1" x14ac:dyDescent="0.2">
      <c r="A174" s="557">
        <v>42149</v>
      </c>
      <c r="B174" s="65" t="s">
        <v>249</v>
      </c>
      <c r="C174" s="558">
        <v>1125305.4099999999</v>
      </c>
      <c r="D174" s="558">
        <v>221948.33</v>
      </c>
      <c r="E174" s="558">
        <v>600000</v>
      </c>
      <c r="F174" s="566">
        <v>200000</v>
      </c>
      <c r="G174" s="625">
        <v>250000</v>
      </c>
      <c r="H174" s="566">
        <v>100000</v>
      </c>
      <c r="I174" s="146">
        <v>100000</v>
      </c>
      <c r="J174" s="146">
        <v>193802.66</v>
      </c>
      <c r="K174" s="146">
        <v>134000</v>
      </c>
      <c r="L174" s="146">
        <v>313679.14</v>
      </c>
      <c r="M174" s="146">
        <f>SUM(L174-K174)</f>
        <v>179679.14</v>
      </c>
      <c r="N174" s="141"/>
      <c r="O174" s="141"/>
      <c r="P174" s="141"/>
      <c r="Q174" s="566">
        <v>120000</v>
      </c>
      <c r="R174" s="565">
        <v>100000</v>
      </c>
      <c r="S174" s="627">
        <v>300000</v>
      </c>
      <c r="T174" s="627">
        <f>+S174</f>
        <v>300000</v>
      </c>
      <c r="U174" s="140">
        <f>+R174/2</f>
        <v>50000</v>
      </c>
      <c r="V174" s="564">
        <v>87481.68</v>
      </c>
      <c r="W174" s="564">
        <v>120000</v>
      </c>
      <c r="X174" s="565">
        <v>117555</v>
      </c>
      <c r="Y174" s="565"/>
      <c r="Z174" s="565">
        <v>118000</v>
      </c>
      <c r="AA174" s="146">
        <v>50000</v>
      </c>
      <c r="AB174" s="684" t="s">
        <v>46</v>
      </c>
      <c r="AC174" s="684" t="s">
        <v>46</v>
      </c>
      <c r="AD174" s="141">
        <v>0</v>
      </c>
      <c r="AE174" s="566">
        <f>+AA174</f>
        <v>50000</v>
      </c>
      <c r="AF174" s="566">
        <v>50000</v>
      </c>
      <c r="AG174" s="566"/>
      <c r="AH174" s="146">
        <v>240000</v>
      </c>
      <c r="AI174" s="146">
        <v>140000</v>
      </c>
      <c r="AJ174" s="146">
        <f>AA174/2</f>
        <v>25000</v>
      </c>
      <c r="AK174" s="146">
        <v>31238.79</v>
      </c>
      <c r="AL174" s="145">
        <v>50000</v>
      </c>
      <c r="AM174" s="146">
        <v>1750000</v>
      </c>
      <c r="AN174" s="146">
        <v>50000</v>
      </c>
      <c r="AO174" s="146">
        <v>50000</v>
      </c>
      <c r="AP174" s="146">
        <f>AM174/2</f>
        <v>875000</v>
      </c>
      <c r="AQ174" s="146">
        <v>76275.03</v>
      </c>
      <c r="AR174" s="146">
        <v>100000</v>
      </c>
      <c r="AS174" s="146">
        <f t="shared" si="89"/>
        <v>-1650000</v>
      </c>
      <c r="AT174" s="507">
        <v>50000</v>
      </c>
      <c r="AU174" s="507">
        <v>50000</v>
      </c>
      <c r="AV174" s="507">
        <v>50000</v>
      </c>
    </row>
    <row r="175" spans="1:51" ht="16.149999999999999" customHeight="1" x14ac:dyDescent="0.2">
      <c r="A175" s="605">
        <v>421</v>
      </c>
      <c r="B175" s="105" t="s">
        <v>212</v>
      </c>
      <c r="C175" s="639">
        <f t="shared" ref="C175:M175" si="90">SUM(C163:C174)</f>
        <v>4206445.67</v>
      </c>
      <c r="D175" s="639">
        <f t="shared" si="90"/>
        <v>1254534.74</v>
      </c>
      <c r="E175" s="639">
        <f t="shared" si="90"/>
        <v>2230000</v>
      </c>
      <c r="F175" s="108">
        <f t="shared" si="90"/>
        <v>990000</v>
      </c>
      <c r="G175" s="108">
        <f t="shared" si="90"/>
        <v>610000</v>
      </c>
      <c r="H175" s="108">
        <f t="shared" si="90"/>
        <v>2100000</v>
      </c>
      <c r="I175" s="107">
        <f t="shared" si="90"/>
        <v>1115000</v>
      </c>
      <c r="J175" s="107">
        <f t="shared" si="90"/>
        <v>587410.49</v>
      </c>
      <c r="K175" s="107">
        <f t="shared" si="90"/>
        <v>1494100</v>
      </c>
      <c r="L175" s="107">
        <f t="shared" si="90"/>
        <v>975855.61</v>
      </c>
      <c r="M175" s="107">
        <f t="shared" si="90"/>
        <v>-518244.39</v>
      </c>
      <c r="N175" s="3"/>
      <c r="O175" s="3"/>
      <c r="P175" s="3"/>
      <c r="Q175" s="108">
        <f t="shared" ref="Q175:X175" si="91">SUM(Q163:Q174)</f>
        <v>1277904</v>
      </c>
      <c r="R175" s="110">
        <f t="shared" si="91"/>
        <v>6220000</v>
      </c>
      <c r="S175" s="111">
        <f t="shared" si="91"/>
        <v>970000</v>
      </c>
      <c r="T175" s="112">
        <f t="shared" si="91"/>
        <v>910000</v>
      </c>
      <c r="U175" s="113">
        <f t="shared" si="91"/>
        <v>3110000</v>
      </c>
      <c r="V175" s="110">
        <f t="shared" si="91"/>
        <v>265555.57999999996</v>
      </c>
      <c r="W175" s="205">
        <f t="shared" si="91"/>
        <v>4090000</v>
      </c>
      <c r="X175" s="205">
        <f t="shared" si="91"/>
        <v>354857</v>
      </c>
      <c r="Y175" s="565"/>
      <c r="Z175" s="205">
        <f t="shared" ref="Z175:AR175" si="92">SUM(Z163:Z174)</f>
        <v>406000</v>
      </c>
      <c r="AA175" s="206">
        <f t="shared" si="92"/>
        <v>4000000</v>
      </c>
      <c r="AB175" s="206">
        <f t="shared" si="92"/>
        <v>0</v>
      </c>
      <c r="AC175" s="206">
        <f t="shared" si="92"/>
        <v>0</v>
      </c>
      <c r="AD175" s="206">
        <f t="shared" si="92"/>
        <v>0</v>
      </c>
      <c r="AE175" s="544">
        <f t="shared" si="92"/>
        <v>4000000</v>
      </c>
      <c r="AF175" s="544">
        <f t="shared" si="92"/>
        <v>550000</v>
      </c>
      <c r="AG175" s="544">
        <f t="shared" si="92"/>
        <v>3450000</v>
      </c>
      <c r="AH175" s="206">
        <f t="shared" si="92"/>
        <v>2719000</v>
      </c>
      <c r="AI175" s="206">
        <f t="shared" si="92"/>
        <v>1740000</v>
      </c>
      <c r="AJ175" s="206">
        <f t="shared" si="92"/>
        <v>2000000</v>
      </c>
      <c r="AK175" s="206">
        <f t="shared" si="92"/>
        <v>31238.79</v>
      </c>
      <c r="AL175" s="206">
        <f t="shared" si="92"/>
        <v>50000</v>
      </c>
      <c r="AM175" s="107">
        <f t="shared" si="92"/>
        <v>9000000</v>
      </c>
      <c r="AN175" s="206">
        <f t="shared" si="92"/>
        <v>580000</v>
      </c>
      <c r="AO175" s="206">
        <f t="shared" si="92"/>
        <v>670000</v>
      </c>
      <c r="AP175" s="206">
        <f t="shared" si="92"/>
        <v>4500000</v>
      </c>
      <c r="AQ175" s="206">
        <f t="shared" si="92"/>
        <v>152053.35999999999</v>
      </c>
      <c r="AR175" s="206">
        <f t="shared" si="92"/>
        <v>176000</v>
      </c>
      <c r="AS175" s="206">
        <f t="shared" si="89"/>
        <v>-8824000</v>
      </c>
      <c r="AT175" s="934">
        <f>SUM(AT163:AT174)</f>
        <v>6525000</v>
      </c>
      <c r="AU175" s="935">
        <f>SUM(AU163:AU174)</f>
        <v>6050000</v>
      </c>
      <c r="AV175" s="935">
        <f>SUM(AV163:AV174)</f>
        <v>3680000</v>
      </c>
    </row>
    <row r="176" spans="1:51" s="223" customFormat="1" ht="13.9" customHeight="1" x14ac:dyDescent="0.2">
      <c r="A176" s="546">
        <v>42211</v>
      </c>
      <c r="B176" s="183" t="s">
        <v>213</v>
      </c>
      <c r="C176" s="547">
        <v>30760.74</v>
      </c>
      <c r="D176" s="547">
        <v>0</v>
      </c>
      <c r="E176" s="547">
        <v>20000</v>
      </c>
      <c r="F176" s="556">
        <v>10000</v>
      </c>
      <c r="G176" s="618">
        <v>18000</v>
      </c>
      <c r="H176" s="556">
        <v>10000</v>
      </c>
      <c r="I176" s="551">
        <v>12500</v>
      </c>
      <c r="J176" s="551">
        <v>7664.95</v>
      </c>
      <c r="K176" s="551">
        <v>16750</v>
      </c>
      <c r="L176" s="551">
        <v>16934.27</v>
      </c>
      <c r="M176" s="92">
        <f>SUM(L176-K176)</f>
        <v>184.27000000000044</v>
      </c>
      <c r="N176" s="135"/>
      <c r="O176" s="135"/>
      <c r="P176" s="135"/>
      <c r="Q176" s="556">
        <v>5000</v>
      </c>
      <c r="R176" s="622">
        <v>10000</v>
      </c>
      <c r="S176" s="646">
        <v>10000</v>
      </c>
      <c r="T176" s="646">
        <v>10000</v>
      </c>
      <c r="U176" s="134">
        <f>+R176/2</f>
        <v>5000</v>
      </c>
      <c r="V176" s="554">
        <v>7570.1</v>
      </c>
      <c r="W176" s="554">
        <v>15000</v>
      </c>
      <c r="X176" s="555">
        <v>21004</v>
      </c>
      <c r="Y176" s="622"/>
      <c r="Z176" s="555">
        <v>21004</v>
      </c>
      <c r="AA176" s="551">
        <v>15000</v>
      </c>
      <c r="AB176" s="551"/>
      <c r="AC176" s="551"/>
      <c r="AD176" s="551">
        <v>15000</v>
      </c>
      <c r="AE176" s="556"/>
      <c r="AF176" s="556"/>
      <c r="AG176" s="556"/>
      <c r="AH176" s="551">
        <v>15000</v>
      </c>
      <c r="AI176" s="551">
        <v>15000</v>
      </c>
      <c r="AJ176" s="92">
        <f>AA176/2</f>
        <v>7500</v>
      </c>
      <c r="AK176" s="551">
        <v>2467.38</v>
      </c>
      <c r="AL176" s="551">
        <v>2467.38</v>
      </c>
      <c r="AM176" s="92">
        <v>15000</v>
      </c>
      <c r="AN176" s="92">
        <v>10000</v>
      </c>
      <c r="AO176" s="92">
        <v>10000</v>
      </c>
      <c r="AP176" s="507">
        <f>AM176/2</f>
        <v>7500</v>
      </c>
      <c r="AQ176" s="92">
        <v>19168.39</v>
      </c>
      <c r="AR176" s="92">
        <v>19200</v>
      </c>
      <c r="AS176" s="551">
        <f t="shared" si="89"/>
        <v>4200</v>
      </c>
      <c r="AT176" s="507">
        <v>10000</v>
      </c>
      <c r="AU176" s="507">
        <v>10000</v>
      </c>
      <c r="AV176" s="507">
        <v>10000</v>
      </c>
    </row>
    <row r="177" spans="1:51" s="223" customFormat="1" ht="13.9" customHeight="1" x14ac:dyDescent="0.2">
      <c r="A177" s="557">
        <v>42212</v>
      </c>
      <c r="B177" s="65" t="s">
        <v>214</v>
      </c>
      <c r="C177" s="558">
        <v>45268.7</v>
      </c>
      <c r="D177" s="558">
        <v>0</v>
      </c>
      <c r="E177" s="558">
        <v>10000</v>
      </c>
      <c r="F177" s="566">
        <v>14000</v>
      </c>
      <c r="G177" s="625">
        <v>0</v>
      </c>
      <c r="H177" s="566">
        <v>10000</v>
      </c>
      <c r="I177" s="146">
        <v>5000</v>
      </c>
      <c r="J177" s="146">
        <v>0</v>
      </c>
      <c r="K177" s="146">
        <v>6700</v>
      </c>
      <c r="L177" s="146">
        <v>0</v>
      </c>
      <c r="M177" s="146">
        <f>SUM(L177-K177)</f>
        <v>-6700</v>
      </c>
      <c r="N177" s="141"/>
      <c r="O177" s="141"/>
      <c r="P177" s="141"/>
      <c r="Q177" s="566">
        <v>5000</v>
      </c>
      <c r="R177" s="565">
        <v>10000</v>
      </c>
      <c r="S177" s="627">
        <v>5000</v>
      </c>
      <c r="T177" s="627">
        <v>5000</v>
      </c>
      <c r="U177" s="140">
        <f>+R177/2</f>
        <v>5000</v>
      </c>
      <c r="V177" s="564">
        <v>3586.8</v>
      </c>
      <c r="W177" s="564">
        <v>10000</v>
      </c>
      <c r="X177" s="565">
        <v>3586</v>
      </c>
      <c r="Y177" s="647"/>
      <c r="Z177" s="565">
        <v>3586</v>
      </c>
      <c r="AA177" s="146">
        <v>10000</v>
      </c>
      <c r="AB177" s="146"/>
      <c r="AC177" s="146"/>
      <c r="AD177" s="146">
        <v>10000</v>
      </c>
      <c r="AE177" s="566"/>
      <c r="AF177" s="566"/>
      <c r="AG177" s="566"/>
      <c r="AH177" s="146">
        <v>10000</v>
      </c>
      <c r="AI177" s="146">
        <v>10000</v>
      </c>
      <c r="AJ177" s="146">
        <f>AA177/2</f>
        <v>5000</v>
      </c>
      <c r="AK177" s="146">
        <v>0</v>
      </c>
      <c r="AL177" s="146">
        <v>0</v>
      </c>
      <c r="AM177" s="146">
        <v>10000</v>
      </c>
      <c r="AN177" s="146">
        <v>10000</v>
      </c>
      <c r="AO177" s="146">
        <v>10000</v>
      </c>
      <c r="AP177" s="146">
        <f>AM177/2</f>
        <v>5000</v>
      </c>
      <c r="AQ177" s="146">
        <v>1992.6</v>
      </c>
      <c r="AR177" s="146">
        <v>2000</v>
      </c>
      <c r="AS177" s="146">
        <f t="shared" si="89"/>
        <v>-8000</v>
      </c>
      <c r="AT177" s="146">
        <v>5000</v>
      </c>
      <c r="AU177" s="146">
        <v>5000</v>
      </c>
      <c r="AV177" s="146">
        <v>5000</v>
      </c>
    </row>
    <row r="178" spans="1:51" s="223" customFormat="1" ht="13.9" customHeight="1" x14ac:dyDescent="0.2">
      <c r="A178" s="557">
        <v>42219</v>
      </c>
      <c r="B178" s="65" t="s">
        <v>215</v>
      </c>
      <c r="C178" s="558">
        <v>0</v>
      </c>
      <c r="D178" s="558">
        <v>15560.94</v>
      </c>
      <c r="E178" s="558">
        <v>20000</v>
      </c>
      <c r="F178" s="566">
        <v>10000</v>
      </c>
      <c r="G178" s="625">
        <v>10000</v>
      </c>
      <c r="H178" s="566">
        <v>10000</v>
      </c>
      <c r="I178" s="146">
        <v>5000</v>
      </c>
      <c r="J178" s="146">
        <v>7074.78</v>
      </c>
      <c r="K178" s="146">
        <v>6700</v>
      </c>
      <c r="L178" s="146">
        <v>7074.78</v>
      </c>
      <c r="M178" s="146">
        <f>SUM(L178-K178)</f>
        <v>374.77999999999975</v>
      </c>
      <c r="N178" s="141"/>
      <c r="O178" s="141"/>
      <c r="P178" s="141"/>
      <c r="Q178" s="566">
        <v>5000</v>
      </c>
      <c r="R178" s="565">
        <v>5000</v>
      </c>
      <c r="S178" s="627">
        <v>5000</v>
      </c>
      <c r="T178" s="627">
        <v>5000</v>
      </c>
      <c r="U178" s="140">
        <f>+R178/2</f>
        <v>2500</v>
      </c>
      <c r="V178" s="564">
        <v>11327.69</v>
      </c>
      <c r="W178" s="564">
        <v>15000</v>
      </c>
      <c r="X178" s="565">
        <v>11328</v>
      </c>
      <c r="Y178" s="565"/>
      <c r="Z178" s="565">
        <v>11328</v>
      </c>
      <c r="AA178" s="146">
        <v>10000</v>
      </c>
      <c r="AB178" s="146"/>
      <c r="AC178" s="146"/>
      <c r="AD178" s="146">
        <v>10000</v>
      </c>
      <c r="AE178" s="566"/>
      <c r="AF178" s="566"/>
      <c r="AG178" s="566"/>
      <c r="AH178" s="146">
        <v>10000</v>
      </c>
      <c r="AI178" s="146">
        <v>10000</v>
      </c>
      <c r="AJ178" s="146">
        <f>AA178/2</f>
        <v>5000</v>
      </c>
      <c r="AK178" s="146">
        <v>0</v>
      </c>
      <c r="AL178" s="146">
        <v>0</v>
      </c>
      <c r="AM178" s="146">
        <v>10000</v>
      </c>
      <c r="AN178" s="146">
        <v>10000</v>
      </c>
      <c r="AO178" s="146">
        <v>10000</v>
      </c>
      <c r="AP178" s="146">
        <f>AM178/2</f>
        <v>5000</v>
      </c>
      <c r="AQ178" s="146">
        <v>1305.5999999999999</v>
      </c>
      <c r="AR178" s="146">
        <v>1306</v>
      </c>
      <c r="AS178" s="146">
        <f t="shared" si="89"/>
        <v>-8694</v>
      </c>
      <c r="AT178" s="146">
        <v>4000</v>
      </c>
      <c r="AU178" s="146">
        <v>4000</v>
      </c>
      <c r="AV178" s="146">
        <v>4000</v>
      </c>
    </row>
    <row r="179" spans="1:51" s="223" customFormat="1" ht="13.9" customHeight="1" x14ac:dyDescent="0.2">
      <c r="A179" s="557">
        <v>42221</v>
      </c>
      <c r="B179" s="65" t="s">
        <v>252</v>
      </c>
      <c r="C179" s="558"/>
      <c r="D179" s="558"/>
      <c r="E179" s="558"/>
      <c r="F179" s="566"/>
      <c r="G179" s="625"/>
      <c r="H179" s="566"/>
      <c r="I179" s="146"/>
      <c r="J179" s="146"/>
      <c r="K179" s="146"/>
      <c r="L179" s="146"/>
      <c r="M179" s="146"/>
      <c r="N179" s="141"/>
      <c r="O179" s="141"/>
      <c r="P179" s="141"/>
      <c r="Q179" s="566"/>
      <c r="R179" s="565"/>
      <c r="S179" s="627"/>
      <c r="T179" s="627"/>
      <c r="U179" s="140"/>
      <c r="V179" s="564"/>
      <c r="W179" s="564"/>
      <c r="X179" s="565"/>
      <c r="Y179" s="565"/>
      <c r="Z179" s="565"/>
      <c r="AA179" s="146"/>
      <c r="AB179" s="146"/>
      <c r="AC179" s="146"/>
      <c r="AD179" s="146"/>
      <c r="AE179" s="566"/>
      <c r="AF179" s="566"/>
      <c r="AG179" s="566"/>
      <c r="AH179" s="146"/>
      <c r="AI179" s="146"/>
      <c r="AJ179" s="146"/>
      <c r="AK179" s="146"/>
      <c r="AL179" s="146"/>
      <c r="AM179" s="146"/>
      <c r="AN179" s="146"/>
      <c r="AO179" s="146"/>
      <c r="AP179" s="146"/>
      <c r="AQ179" s="146"/>
      <c r="AR179" s="146"/>
      <c r="AS179" s="146"/>
      <c r="AT179" s="146">
        <v>2000</v>
      </c>
      <c r="AU179" s="146">
        <v>2000</v>
      </c>
      <c r="AV179" s="146">
        <v>2000</v>
      </c>
    </row>
    <row r="180" spans="1:51" s="223" customFormat="1" ht="13.9" customHeight="1" x14ac:dyDescent="0.2">
      <c r="A180" s="557">
        <v>42222</v>
      </c>
      <c r="B180" s="65" t="s">
        <v>304</v>
      </c>
      <c r="C180" s="558">
        <v>3150.1</v>
      </c>
      <c r="D180" s="558">
        <v>18245.02</v>
      </c>
      <c r="E180" s="558">
        <v>16000</v>
      </c>
      <c r="F180" s="566">
        <v>3000</v>
      </c>
      <c r="G180" s="625">
        <v>0</v>
      </c>
      <c r="H180" s="566">
        <v>3000</v>
      </c>
      <c r="I180" s="146">
        <v>1500</v>
      </c>
      <c r="J180" s="146">
        <v>0</v>
      </c>
      <c r="K180" s="146">
        <v>2010</v>
      </c>
      <c r="L180" s="146">
        <v>1764.49</v>
      </c>
      <c r="M180" s="146">
        <f>SUM(L180-K180)</f>
        <v>-245.51</v>
      </c>
      <c r="N180" s="141"/>
      <c r="O180" s="141"/>
      <c r="P180" s="141"/>
      <c r="Q180" s="566">
        <v>1500</v>
      </c>
      <c r="R180" s="565">
        <v>25000</v>
      </c>
      <c r="S180" s="627">
        <v>25000</v>
      </c>
      <c r="T180" s="627">
        <v>25000</v>
      </c>
      <c r="U180" s="140">
        <f>+R180/2</f>
        <v>12500</v>
      </c>
      <c r="V180" s="564">
        <v>0</v>
      </c>
      <c r="W180" s="564">
        <v>10000</v>
      </c>
      <c r="X180" s="565">
        <v>0</v>
      </c>
      <c r="Y180" s="565"/>
      <c r="Z180" s="565">
        <v>0</v>
      </c>
      <c r="AA180" s="146">
        <v>5000</v>
      </c>
      <c r="AB180" s="146"/>
      <c r="AC180" s="146"/>
      <c r="AD180" s="146">
        <v>5000</v>
      </c>
      <c r="AE180" s="566"/>
      <c r="AF180" s="566"/>
      <c r="AG180" s="566"/>
      <c r="AH180" s="146">
        <v>5000</v>
      </c>
      <c r="AI180" s="146">
        <v>5000</v>
      </c>
      <c r="AJ180" s="146">
        <f>AA180/2</f>
        <v>2500</v>
      </c>
      <c r="AK180" s="146">
        <v>1799.01</v>
      </c>
      <c r="AL180" s="146">
        <v>1799.01</v>
      </c>
      <c r="AM180" s="146">
        <v>5000</v>
      </c>
      <c r="AN180" s="146">
        <v>5000</v>
      </c>
      <c r="AO180" s="146">
        <v>5000</v>
      </c>
      <c r="AP180" s="146">
        <f>AM180/2</f>
        <v>2500</v>
      </c>
      <c r="AQ180" s="146">
        <v>19344.21</v>
      </c>
      <c r="AR180" s="146">
        <v>19400</v>
      </c>
      <c r="AS180" s="146">
        <f t="shared" si="89"/>
        <v>14400</v>
      </c>
      <c r="AT180" s="146">
        <v>2000</v>
      </c>
      <c r="AU180" s="146">
        <v>2000</v>
      </c>
      <c r="AV180" s="146">
        <v>2000</v>
      </c>
    </row>
    <row r="181" spans="1:51" s="223" customFormat="1" ht="13.9" customHeight="1" x14ac:dyDescent="0.2">
      <c r="A181" s="906">
        <v>42273</v>
      </c>
      <c r="B181" s="907" t="s">
        <v>216</v>
      </c>
      <c r="C181" s="908">
        <v>50692.23</v>
      </c>
      <c r="D181" s="908">
        <v>28076.79</v>
      </c>
      <c r="E181" s="908">
        <v>50000</v>
      </c>
      <c r="F181" s="909">
        <v>20000</v>
      </c>
      <c r="G181" s="910">
        <v>10000</v>
      </c>
      <c r="H181" s="909">
        <v>20000</v>
      </c>
      <c r="I181" s="911">
        <v>10000</v>
      </c>
      <c r="J181" s="911">
        <v>13064.01</v>
      </c>
      <c r="K181" s="911">
        <v>13400</v>
      </c>
      <c r="L181" s="911">
        <v>13064.01</v>
      </c>
      <c r="M181" s="911">
        <f>SUM(L181-K181)</f>
        <v>-335.98999999999978</v>
      </c>
      <c r="N181" s="912"/>
      <c r="O181" s="912"/>
      <c r="P181" s="912"/>
      <c r="Q181" s="909">
        <v>5000</v>
      </c>
      <c r="R181" s="640">
        <v>5000</v>
      </c>
      <c r="S181" s="913">
        <v>5000</v>
      </c>
      <c r="T181" s="913">
        <v>5000</v>
      </c>
      <c r="U181" s="914">
        <f>+R181/2</f>
        <v>2500</v>
      </c>
      <c r="V181" s="915">
        <v>9288.1</v>
      </c>
      <c r="W181" s="915">
        <v>15000</v>
      </c>
      <c r="X181" s="640">
        <v>11704</v>
      </c>
      <c r="Y181" s="640"/>
      <c r="Z181" s="640">
        <v>15000</v>
      </c>
      <c r="AA181" s="911">
        <v>15000</v>
      </c>
      <c r="AB181" s="911"/>
      <c r="AC181" s="911"/>
      <c r="AD181" s="911">
        <v>15000</v>
      </c>
      <c r="AE181" s="909"/>
      <c r="AF181" s="909"/>
      <c r="AG181" s="909"/>
      <c r="AH181" s="911">
        <v>15000</v>
      </c>
      <c r="AI181" s="911">
        <v>15000</v>
      </c>
      <c r="AJ181" s="911">
        <f>AA181/2</f>
        <v>7500</v>
      </c>
      <c r="AK181" s="911">
        <v>11763.44</v>
      </c>
      <c r="AL181" s="911">
        <v>15000</v>
      </c>
      <c r="AM181" s="911">
        <v>15000</v>
      </c>
      <c r="AN181" s="911">
        <v>15000</v>
      </c>
      <c r="AO181" s="911">
        <v>15000</v>
      </c>
      <c r="AP181" s="911">
        <f>AM181/2</f>
        <v>7500</v>
      </c>
      <c r="AQ181" s="911">
        <v>10217.700000000001</v>
      </c>
      <c r="AR181" s="911">
        <v>15000</v>
      </c>
      <c r="AS181" s="507">
        <f t="shared" si="89"/>
        <v>0</v>
      </c>
      <c r="AT181" s="92">
        <v>150000</v>
      </c>
      <c r="AU181" s="92">
        <v>130000</v>
      </c>
      <c r="AV181" s="92">
        <v>50000</v>
      </c>
      <c r="AY181" s="273"/>
    </row>
    <row r="182" spans="1:51" s="264" customFormat="1" ht="16.149999999999999" customHeight="1" x14ac:dyDescent="0.2">
      <c r="A182" s="605">
        <v>422</v>
      </c>
      <c r="B182" s="105" t="s">
        <v>217</v>
      </c>
      <c r="C182" s="639">
        <f t="shared" ref="C182:M182" si="93">SUM(C176:C181)</f>
        <v>129871.77000000002</v>
      </c>
      <c r="D182" s="639">
        <f t="shared" si="93"/>
        <v>61882.75</v>
      </c>
      <c r="E182" s="639">
        <f t="shared" si="93"/>
        <v>116000</v>
      </c>
      <c r="F182" s="108">
        <f t="shared" si="93"/>
        <v>57000</v>
      </c>
      <c r="G182" s="30">
        <f t="shared" si="93"/>
        <v>38000</v>
      </c>
      <c r="H182" s="108">
        <f t="shared" si="93"/>
        <v>53000</v>
      </c>
      <c r="I182" s="107">
        <f t="shared" si="93"/>
        <v>34000</v>
      </c>
      <c r="J182" s="107">
        <f t="shared" si="93"/>
        <v>27803.739999999998</v>
      </c>
      <c r="K182" s="107">
        <f t="shared" si="93"/>
        <v>45560</v>
      </c>
      <c r="L182" s="107">
        <f t="shared" si="93"/>
        <v>38837.550000000003</v>
      </c>
      <c r="M182" s="107">
        <f t="shared" si="93"/>
        <v>-6722.45</v>
      </c>
      <c r="N182" s="813"/>
      <c r="O182" s="813"/>
      <c r="P182" s="813"/>
      <c r="Q182" s="108">
        <f t="shared" ref="Q182:X182" si="94">SUM(Q176:Q181)</f>
        <v>21500</v>
      </c>
      <c r="R182" s="110">
        <f t="shared" si="94"/>
        <v>55000</v>
      </c>
      <c r="S182" s="111">
        <f t="shared" si="94"/>
        <v>50000</v>
      </c>
      <c r="T182" s="112">
        <f t="shared" si="94"/>
        <v>50000</v>
      </c>
      <c r="U182" s="113">
        <f t="shared" si="94"/>
        <v>27500</v>
      </c>
      <c r="V182" s="110">
        <f t="shared" si="94"/>
        <v>31772.690000000002</v>
      </c>
      <c r="W182" s="205">
        <f t="shared" si="94"/>
        <v>65000</v>
      </c>
      <c r="X182" s="205">
        <f t="shared" si="94"/>
        <v>47622</v>
      </c>
      <c r="Y182" s="530"/>
      <c r="Z182" s="205">
        <f t="shared" ref="Z182:AR182" si="95">SUM(Z176:Z181)</f>
        <v>50918</v>
      </c>
      <c r="AA182" s="206">
        <f t="shared" si="95"/>
        <v>55000</v>
      </c>
      <c r="AB182" s="206">
        <f t="shared" si="95"/>
        <v>0</v>
      </c>
      <c r="AC182" s="206">
        <f t="shared" si="95"/>
        <v>0</v>
      </c>
      <c r="AD182" s="206">
        <f t="shared" si="95"/>
        <v>55000</v>
      </c>
      <c r="AE182" s="544">
        <f t="shared" si="95"/>
        <v>0</v>
      </c>
      <c r="AF182" s="544">
        <f t="shared" si="95"/>
        <v>0</v>
      </c>
      <c r="AG182" s="544">
        <f t="shared" si="95"/>
        <v>0</v>
      </c>
      <c r="AH182" s="206">
        <f t="shared" si="95"/>
        <v>55000</v>
      </c>
      <c r="AI182" s="206">
        <f t="shared" si="95"/>
        <v>55000</v>
      </c>
      <c r="AJ182" s="206">
        <f t="shared" si="95"/>
        <v>27500</v>
      </c>
      <c r="AK182" s="206">
        <f t="shared" si="95"/>
        <v>16029.830000000002</v>
      </c>
      <c r="AL182" s="206">
        <f t="shared" si="95"/>
        <v>19266.39</v>
      </c>
      <c r="AM182" s="206">
        <f t="shared" si="95"/>
        <v>55000</v>
      </c>
      <c r="AN182" s="206">
        <f t="shared" si="95"/>
        <v>50000</v>
      </c>
      <c r="AO182" s="206">
        <f t="shared" si="95"/>
        <v>50000</v>
      </c>
      <c r="AP182" s="206">
        <f t="shared" si="95"/>
        <v>27500</v>
      </c>
      <c r="AQ182" s="206">
        <f t="shared" si="95"/>
        <v>52028.5</v>
      </c>
      <c r="AR182" s="206">
        <f t="shared" si="95"/>
        <v>56906</v>
      </c>
      <c r="AS182" s="206">
        <f t="shared" si="89"/>
        <v>1906</v>
      </c>
      <c r="AT182" s="545">
        <f>SUM(AT176:AT181)</f>
        <v>173000</v>
      </c>
      <c r="AU182" s="545">
        <f>SUM(AU176:AU181)</f>
        <v>153000</v>
      </c>
      <c r="AV182" s="545">
        <f>SUM(AV176:AV181)</f>
        <v>73000</v>
      </c>
    </row>
    <row r="183" spans="1:51" s="223" customFormat="1" ht="13.9" customHeight="1" x14ac:dyDescent="0.2">
      <c r="A183" s="671">
        <v>42621</v>
      </c>
      <c r="B183" s="672" t="s">
        <v>218</v>
      </c>
      <c r="C183" s="673">
        <v>6251.28</v>
      </c>
      <c r="D183" s="673">
        <v>976</v>
      </c>
      <c r="E183" s="673">
        <v>5000</v>
      </c>
      <c r="F183" s="674">
        <v>2000</v>
      </c>
      <c r="G183" s="675">
        <v>2000</v>
      </c>
      <c r="H183" s="674">
        <v>5000</v>
      </c>
      <c r="I183" s="676">
        <v>2500</v>
      </c>
      <c r="J183" s="676">
        <v>0</v>
      </c>
      <c r="K183" s="676">
        <v>3350</v>
      </c>
      <c r="L183" s="676">
        <v>0</v>
      </c>
      <c r="M183" s="676">
        <f>SUM(L183-K183)</f>
        <v>-3350</v>
      </c>
      <c r="N183" s="677"/>
      <c r="O183" s="677"/>
      <c r="P183" s="677"/>
      <c r="Q183" s="674">
        <v>4000</v>
      </c>
      <c r="R183" s="678">
        <v>4000</v>
      </c>
      <c r="S183" s="679">
        <v>4000</v>
      </c>
      <c r="T183" s="679">
        <v>4000</v>
      </c>
      <c r="U183" s="680">
        <f>+R183/2</f>
        <v>2000</v>
      </c>
      <c r="V183" s="681">
        <v>0</v>
      </c>
      <c r="W183" s="681">
        <v>4000</v>
      </c>
      <c r="X183" s="678">
        <v>0</v>
      </c>
      <c r="Y183" s="678"/>
      <c r="Z183" s="678">
        <v>4000</v>
      </c>
      <c r="AA183" s="676">
        <v>5000</v>
      </c>
      <c r="AB183" s="676"/>
      <c r="AC183" s="676"/>
      <c r="AD183" s="676">
        <v>5000</v>
      </c>
      <c r="AE183" s="674"/>
      <c r="AF183" s="674"/>
      <c r="AG183" s="674"/>
      <c r="AH183" s="676">
        <v>5000</v>
      </c>
      <c r="AI183" s="676">
        <v>5000</v>
      </c>
      <c r="AJ183" s="676">
        <f>AA183/2</f>
        <v>2500</v>
      </c>
      <c r="AK183" s="676">
        <v>1373.91</v>
      </c>
      <c r="AL183" s="676">
        <v>1373.91</v>
      </c>
      <c r="AM183" s="676">
        <v>5000</v>
      </c>
      <c r="AN183" s="676">
        <v>5000</v>
      </c>
      <c r="AO183" s="676">
        <v>5000</v>
      </c>
      <c r="AP183" s="676">
        <f>AM183/2</f>
        <v>2500</v>
      </c>
      <c r="AQ183" s="676">
        <v>5904</v>
      </c>
      <c r="AR183" s="676">
        <v>10000</v>
      </c>
      <c r="AS183" s="676">
        <f t="shared" si="89"/>
        <v>5000</v>
      </c>
      <c r="AT183" s="676">
        <v>20000</v>
      </c>
      <c r="AU183" s="676">
        <v>20000</v>
      </c>
      <c r="AV183" s="676">
        <v>20000</v>
      </c>
    </row>
    <row r="184" spans="1:51" s="223" customFormat="1" ht="13.9" customHeight="1" x14ac:dyDescent="0.2">
      <c r="A184" s="641">
        <v>42639</v>
      </c>
      <c r="B184" s="642" t="s">
        <v>219</v>
      </c>
      <c r="C184" s="643"/>
      <c r="D184" s="643"/>
      <c r="E184" s="643"/>
      <c r="F184" s="624"/>
      <c r="G184" s="645"/>
      <c r="H184" s="624"/>
      <c r="I184" s="92"/>
      <c r="J184" s="92"/>
      <c r="K184" s="92"/>
      <c r="L184" s="92"/>
      <c r="M184" s="92"/>
      <c r="N184" s="135"/>
      <c r="O184" s="135"/>
      <c r="P184" s="135"/>
      <c r="Q184" s="624"/>
      <c r="R184" s="622"/>
      <c r="S184" s="646"/>
      <c r="T184" s="646"/>
      <c r="U184" s="134"/>
      <c r="V184" s="554"/>
      <c r="W184" s="554"/>
      <c r="X184" s="622"/>
      <c r="Y184" s="622"/>
      <c r="Z184" s="622"/>
      <c r="AA184" s="92"/>
      <c r="AB184" s="92"/>
      <c r="AC184" s="92"/>
      <c r="AD184" s="92"/>
      <c r="AE184" s="624"/>
      <c r="AF184" s="624"/>
      <c r="AG184" s="624"/>
      <c r="AH184" s="92"/>
      <c r="AI184" s="92"/>
      <c r="AJ184" s="92"/>
      <c r="AK184" s="92"/>
      <c r="AL184" s="92"/>
      <c r="AM184" s="92">
        <v>0</v>
      </c>
      <c r="AN184" s="92"/>
      <c r="AO184" s="92"/>
      <c r="AP184" s="507"/>
      <c r="AQ184" s="92"/>
      <c r="AR184" s="92">
        <v>0</v>
      </c>
      <c r="AS184" s="92">
        <f t="shared" si="89"/>
        <v>0</v>
      </c>
      <c r="AT184" s="507">
        <v>7100</v>
      </c>
      <c r="AU184" s="507">
        <v>7100</v>
      </c>
      <c r="AV184" s="507">
        <v>7100</v>
      </c>
      <c r="AY184" s="273"/>
    </row>
    <row r="185" spans="1:51" s="223" customFormat="1" ht="15" customHeight="1" x14ac:dyDescent="0.2">
      <c r="A185" s="557">
        <v>4264101</v>
      </c>
      <c r="B185" s="65" t="s">
        <v>222</v>
      </c>
      <c r="C185" s="558"/>
      <c r="D185" s="558"/>
      <c r="E185" s="682"/>
      <c r="F185" s="566"/>
      <c r="G185" s="625"/>
      <c r="H185" s="566"/>
      <c r="I185" s="146"/>
      <c r="J185" s="146"/>
      <c r="K185" s="146"/>
      <c r="L185" s="146"/>
      <c r="M185" s="146"/>
      <c r="N185" s="628"/>
      <c r="O185" s="628"/>
      <c r="P185" s="628"/>
      <c r="Q185" s="566"/>
      <c r="R185" s="565">
        <v>0</v>
      </c>
      <c r="S185" s="627"/>
      <c r="T185" s="627"/>
      <c r="U185" s="140">
        <f>+R185/2</f>
        <v>0</v>
      </c>
      <c r="V185" s="564"/>
      <c r="W185" s="564">
        <v>0</v>
      </c>
      <c r="X185" s="565"/>
      <c r="Y185" s="565"/>
      <c r="Z185" s="565">
        <v>0</v>
      </c>
      <c r="AA185" s="146">
        <v>19557</v>
      </c>
      <c r="AB185" s="146"/>
      <c r="AC185" s="146"/>
      <c r="AD185" s="146">
        <v>19557</v>
      </c>
      <c r="AE185" s="566"/>
      <c r="AF185" s="566"/>
      <c r="AG185" s="566"/>
      <c r="AH185" s="146">
        <v>19557</v>
      </c>
      <c r="AI185" s="146">
        <v>19557</v>
      </c>
      <c r="AJ185" s="146">
        <f>AA185/2</f>
        <v>9778.5</v>
      </c>
      <c r="AK185" s="146">
        <v>0</v>
      </c>
      <c r="AL185" s="146">
        <v>4000</v>
      </c>
      <c r="AM185" s="146">
        <v>4000</v>
      </c>
      <c r="AN185" s="146">
        <v>4000</v>
      </c>
      <c r="AO185" s="146">
        <v>4000</v>
      </c>
      <c r="AP185" s="146">
        <f>AM185/2</f>
        <v>2000</v>
      </c>
      <c r="AQ185" s="146">
        <v>6519</v>
      </c>
      <c r="AR185" s="146">
        <v>13038</v>
      </c>
      <c r="AS185" s="146">
        <f>SUM(AR185-AM185)</f>
        <v>9038</v>
      </c>
      <c r="AT185" s="146">
        <v>15000</v>
      </c>
      <c r="AU185" s="146">
        <v>15000</v>
      </c>
      <c r="AV185" s="146">
        <v>15000</v>
      </c>
    </row>
    <row r="186" spans="1:51" s="223" customFormat="1" ht="12.75" hidden="1" customHeight="1" x14ac:dyDescent="0.2">
      <c r="A186" s="557">
        <v>4264196</v>
      </c>
      <c r="B186" s="65" t="s">
        <v>221</v>
      </c>
      <c r="C186" s="558"/>
      <c r="D186" s="558"/>
      <c r="E186" s="558"/>
      <c r="F186" s="566"/>
      <c r="G186" s="625"/>
      <c r="H186" s="566"/>
      <c r="I186" s="146"/>
      <c r="J186" s="146"/>
      <c r="K186" s="146"/>
      <c r="L186" s="146"/>
      <c r="M186" s="146"/>
      <c r="N186" s="141"/>
      <c r="O186" s="141"/>
      <c r="P186" s="141"/>
      <c r="Q186" s="566"/>
      <c r="R186" s="565">
        <v>0</v>
      </c>
      <c r="S186" s="916"/>
      <c r="T186" s="916"/>
      <c r="U186" s="140">
        <v>0</v>
      </c>
      <c r="V186" s="917">
        <v>0</v>
      </c>
      <c r="W186" s="564">
        <v>50000</v>
      </c>
      <c r="X186" s="565">
        <v>25660</v>
      </c>
      <c r="Y186" s="565"/>
      <c r="Z186" s="899" t="s">
        <v>46</v>
      </c>
      <c r="AA186" s="146">
        <v>50000</v>
      </c>
      <c r="AB186" s="684" t="s">
        <v>46</v>
      </c>
      <c r="AC186" s="684" t="s">
        <v>46</v>
      </c>
      <c r="AD186" s="141">
        <v>0</v>
      </c>
      <c r="AE186" s="566">
        <v>50000</v>
      </c>
      <c r="AF186" s="566">
        <v>50000</v>
      </c>
      <c r="AG186" s="566">
        <v>0</v>
      </c>
      <c r="AH186" s="146">
        <v>0</v>
      </c>
      <c r="AI186" s="146">
        <v>0</v>
      </c>
      <c r="AJ186" s="146">
        <f>AA186/2</f>
        <v>25000</v>
      </c>
      <c r="AK186" s="146">
        <v>0</v>
      </c>
      <c r="AL186" s="146">
        <v>0</v>
      </c>
      <c r="AM186" s="145">
        <v>30000</v>
      </c>
      <c r="AN186" s="145">
        <v>50000</v>
      </c>
      <c r="AO186" s="145">
        <v>0</v>
      </c>
      <c r="AP186" s="146">
        <f>AM186/2</f>
        <v>15000</v>
      </c>
      <c r="AQ186" s="145">
        <v>7380</v>
      </c>
      <c r="AR186" s="145">
        <v>7380</v>
      </c>
      <c r="AS186" s="146">
        <f t="shared" si="89"/>
        <v>-22620</v>
      </c>
      <c r="AT186" s="145"/>
      <c r="AU186" s="145"/>
      <c r="AV186" s="145"/>
    </row>
    <row r="187" spans="1:51" s="2" customFormat="1" ht="15" customHeight="1" x14ac:dyDescent="0.2">
      <c r="A187" s="557">
        <v>426411</v>
      </c>
      <c r="B187" s="65" t="s">
        <v>220</v>
      </c>
      <c r="C187" s="558">
        <v>155428</v>
      </c>
      <c r="D187" s="558">
        <v>83692</v>
      </c>
      <c r="E187" s="558">
        <v>59780</v>
      </c>
      <c r="F187" s="566">
        <v>40000</v>
      </c>
      <c r="G187" s="625">
        <v>50000</v>
      </c>
      <c r="H187" s="566">
        <v>0</v>
      </c>
      <c r="I187" s="146">
        <v>50000</v>
      </c>
      <c r="J187" s="146">
        <v>25254</v>
      </c>
      <c r="K187" s="146">
        <v>67000</v>
      </c>
      <c r="L187" s="146">
        <v>42334</v>
      </c>
      <c r="M187" s="146">
        <f>SUM(L187-K187)</f>
        <v>-24666</v>
      </c>
      <c r="N187" s="141"/>
      <c r="O187" s="141"/>
      <c r="P187" s="141"/>
      <c r="Q187" s="566">
        <v>250000</v>
      </c>
      <c r="R187" s="565">
        <v>300000</v>
      </c>
      <c r="S187" s="627">
        <v>0</v>
      </c>
      <c r="T187" s="627">
        <v>0</v>
      </c>
      <c r="U187" s="140">
        <f>+R187/2</f>
        <v>150000</v>
      </c>
      <c r="V187" s="564">
        <v>7490</v>
      </c>
      <c r="W187" s="564">
        <v>150000</v>
      </c>
      <c r="X187" s="565">
        <v>7490</v>
      </c>
      <c r="Y187" s="565"/>
      <c r="Z187" s="565">
        <v>78000</v>
      </c>
      <c r="AA187" s="146">
        <v>200000</v>
      </c>
      <c r="AB187" s="684" t="s">
        <v>46</v>
      </c>
      <c r="AC187" s="684" t="s">
        <v>46</v>
      </c>
      <c r="AD187" s="146">
        <v>200000</v>
      </c>
      <c r="AE187" s="566"/>
      <c r="AF187" s="566"/>
      <c r="AG187" s="566"/>
      <c r="AH187" s="146">
        <v>200000</v>
      </c>
      <c r="AI187" s="146">
        <v>0</v>
      </c>
      <c r="AJ187" s="146">
        <f>AA187/2</f>
        <v>100000</v>
      </c>
      <c r="AK187" s="146">
        <v>93480</v>
      </c>
      <c r="AL187" s="146">
        <v>93480</v>
      </c>
      <c r="AM187" s="145">
        <v>100000</v>
      </c>
      <c r="AN187" s="145">
        <v>0</v>
      </c>
      <c r="AO187" s="145">
        <v>0</v>
      </c>
      <c r="AP187" s="146">
        <f>AM187/2</f>
        <v>50000</v>
      </c>
      <c r="AQ187" s="145">
        <v>70110</v>
      </c>
      <c r="AR187" s="145">
        <v>100000</v>
      </c>
      <c r="AS187" s="146">
        <f>SUM(AR187-AM187)</f>
        <v>0</v>
      </c>
      <c r="AT187" s="145">
        <v>250000</v>
      </c>
      <c r="AU187" s="145">
        <v>0</v>
      </c>
      <c r="AV187" s="145">
        <v>0</v>
      </c>
    </row>
    <row r="188" spans="1:51" s="2" customFormat="1" ht="15" customHeight="1" x14ac:dyDescent="0.2">
      <c r="A188" s="649">
        <v>426413</v>
      </c>
      <c r="B188" s="642" t="s">
        <v>259</v>
      </c>
      <c r="C188" s="643"/>
      <c r="D188" s="643"/>
      <c r="E188" s="643"/>
      <c r="F188" s="624"/>
      <c r="G188" s="645"/>
      <c r="H188" s="624"/>
      <c r="I188" s="92"/>
      <c r="J188" s="92"/>
      <c r="K188" s="92"/>
      <c r="L188" s="92"/>
      <c r="M188" s="92"/>
      <c r="N188" s="135"/>
      <c r="O188" s="135"/>
      <c r="P188" s="135"/>
      <c r="Q188" s="624"/>
      <c r="R188" s="622"/>
      <c r="S188" s="656"/>
      <c r="T188" s="656"/>
      <c r="U188" s="657"/>
      <c r="V188" s="554"/>
      <c r="W188" s="658"/>
      <c r="X188" s="655"/>
      <c r="Y188" s="622"/>
      <c r="Z188" s="655"/>
      <c r="AA188" s="659"/>
      <c r="AB188" s="918"/>
      <c r="AC188" s="918"/>
      <c r="AD188" s="659"/>
      <c r="AE188" s="660"/>
      <c r="AF188" s="660"/>
      <c r="AG188" s="660"/>
      <c r="AH188" s="659"/>
      <c r="AI188" s="659"/>
      <c r="AJ188" s="659"/>
      <c r="AK188" s="659"/>
      <c r="AL188" s="659"/>
      <c r="AM188" s="919"/>
      <c r="AN188" s="919"/>
      <c r="AO188" s="919"/>
      <c r="AP188" s="659"/>
      <c r="AQ188" s="919"/>
      <c r="AR188" s="919"/>
      <c r="AS188" s="659"/>
      <c r="AT188" s="919">
        <v>150000</v>
      </c>
      <c r="AU188" s="919">
        <v>0</v>
      </c>
      <c r="AV188" s="919">
        <v>0</v>
      </c>
    </row>
    <row r="189" spans="1:51" ht="15" customHeight="1" x14ac:dyDescent="0.2">
      <c r="A189" s="920">
        <v>426</v>
      </c>
      <c r="B189" s="371" t="s">
        <v>223</v>
      </c>
      <c r="C189" s="665">
        <f t="shared" ref="C189:Q189" si="96">SUM(C183:C187)</f>
        <v>161679.28</v>
      </c>
      <c r="D189" s="665">
        <f t="shared" si="96"/>
        <v>84668</v>
      </c>
      <c r="E189" s="665">
        <f t="shared" si="96"/>
        <v>64780</v>
      </c>
      <c r="F189" s="373">
        <f t="shared" si="96"/>
        <v>42000</v>
      </c>
      <c r="G189" s="373">
        <f t="shared" si="96"/>
        <v>52000</v>
      </c>
      <c r="H189" s="373">
        <f t="shared" si="96"/>
        <v>5000</v>
      </c>
      <c r="I189" s="363">
        <f t="shared" si="96"/>
        <v>52500</v>
      </c>
      <c r="J189" s="363">
        <f t="shared" si="96"/>
        <v>25254</v>
      </c>
      <c r="K189" s="363">
        <f t="shared" si="96"/>
        <v>70350</v>
      </c>
      <c r="L189" s="363">
        <f t="shared" si="96"/>
        <v>42334</v>
      </c>
      <c r="M189" s="363">
        <f t="shared" si="96"/>
        <v>-28016</v>
      </c>
      <c r="N189" s="363">
        <f t="shared" si="96"/>
        <v>0</v>
      </c>
      <c r="O189" s="363">
        <f t="shared" si="96"/>
        <v>0</v>
      </c>
      <c r="P189" s="363">
        <f t="shared" si="96"/>
        <v>0</v>
      </c>
      <c r="Q189" s="373">
        <f t="shared" si="96"/>
        <v>254000</v>
      </c>
      <c r="R189" s="374">
        <f t="shared" ref="R189:X189" si="97">SUM(R183:R187)</f>
        <v>304000</v>
      </c>
      <c r="S189" s="375">
        <f t="shared" si="97"/>
        <v>4000</v>
      </c>
      <c r="T189" s="376">
        <f t="shared" si="97"/>
        <v>4000</v>
      </c>
      <c r="U189" s="377">
        <f t="shared" si="97"/>
        <v>152000</v>
      </c>
      <c r="V189" s="374">
        <f t="shared" si="97"/>
        <v>7490</v>
      </c>
      <c r="W189" s="668">
        <f t="shared" si="97"/>
        <v>204000</v>
      </c>
      <c r="X189" s="668">
        <f t="shared" si="97"/>
        <v>33150</v>
      </c>
      <c r="Y189" s="669"/>
      <c r="Z189" s="668">
        <f t="shared" ref="Z189:AR189" si="98">SUM(Z183:Z187)</f>
        <v>82000</v>
      </c>
      <c r="AA189" s="545">
        <f t="shared" si="98"/>
        <v>274557</v>
      </c>
      <c r="AB189" s="545">
        <f t="shared" si="98"/>
        <v>0</v>
      </c>
      <c r="AC189" s="545">
        <f t="shared" si="98"/>
        <v>0</v>
      </c>
      <c r="AD189" s="545">
        <f t="shared" si="98"/>
        <v>224557</v>
      </c>
      <c r="AE189" s="670">
        <f t="shared" si="98"/>
        <v>50000</v>
      </c>
      <c r="AF189" s="670">
        <f t="shared" si="98"/>
        <v>50000</v>
      </c>
      <c r="AG189" s="670">
        <f t="shared" si="98"/>
        <v>0</v>
      </c>
      <c r="AH189" s="545">
        <f t="shared" si="98"/>
        <v>224557</v>
      </c>
      <c r="AI189" s="545">
        <f t="shared" si="98"/>
        <v>24557</v>
      </c>
      <c r="AJ189" s="545">
        <f t="shared" si="98"/>
        <v>137278.5</v>
      </c>
      <c r="AK189" s="545">
        <f t="shared" si="98"/>
        <v>94853.91</v>
      </c>
      <c r="AL189" s="545">
        <f t="shared" si="98"/>
        <v>98853.91</v>
      </c>
      <c r="AM189" s="545">
        <f t="shared" si="98"/>
        <v>139000</v>
      </c>
      <c r="AN189" s="545">
        <f t="shared" si="98"/>
        <v>59000</v>
      </c>
      <c r="AO189" s="545">
        <f t="shared" si="98"/>
        <v>9000</v>
      </c>
      <c r="AP189" s="545">
        <f t="shared" si="98"/>
        <v>69500</v>
      </c>
      <c r="AQ189" s="545">
        <f t="shared" si="98"/>
        <v>89913</v>
      </c>
      <c r="AR189" s="545">
        <f t="shared" si="98"/>
        <v>130418</v>
      </c>
      <c r="AS189" s="545">
        <f t="shared" si="89"/>
        <v>-8582</v>
      </c>
      <c r="AT189" s="545">
        <f>SUM(AT183:AT188)</f>
        <v>442100</v>
      </c>
      <c r="AU189" s="545">
        <f>SUM(AU183:AU188)</f>
        <v>42100</v>
      </c>
      <c r="AV189" s="545">
        <f>SUM(AV183:AV188)</f>
        <v>42100</v>
      </c>
    </row>
    <row r="190" spans="1:51" s="277" customFormat="1" x14ac:dyDescent="0.2">
      <c r="A190" s="316"/>
      <c r="B190" s="278"/>
      <c r="C190" s="4"/>
      <c r="D190" s="3"/>
      <c r="E190" s="2"/>
      <c r="F190" s="4"/>
      <c r="G190" s="4"/>
      <c r="H190" s="4"/>
      <c r="I190" s="921"/>
      <c r="J190" s="921"/>
      <c r="K190" s="921"/>
      <c r="L190" s="921"/>
      <c r="M190" s="921"/>
      <c r="N190" s="921"/>
      <c r="O190" s="921"/>
      <c r="P190" s="921"/>
      <c r="Q190" s="922"/>
      <c r="R190" s="923"/>
      <c r="S190" s="923"/>
      <c r="T190" s="923"/>
      <c r="U190" s="923"/>
      <c r="V190" s="924"/>
      <c r="W190" s="923"/>
      <c r="X190" s="925"/>
      <c r="Y190" s="925"/>
      <c r="Z190" s="213"/>
      <c r="AA190" s="921"/>
      <c r="AB190" s="921"/>
      <c r="AC190" s="921"/>
      <c r="AD190" s="921"/>
      <c r="AE190" s="922"/>
      <c r="AF190" s="922"/>
      <c r="AG190" s="922"/>
      <c r="AH190" s="921"/>
      <c r="AI190" s="921"/>
      <c r="AJ190" s="213"/>
      <c r="AK190" s="213"/>
      <c r="AL190" s="213"/>
      <c r="AM190" s="213"/>
      <c r="AN190" s="213"/>
      <c r="AO190" s="213"/>
      <c r="AP190" s="213"/>
      <c r="AQ190" s="213"/>
      <c r="AR190" s="213"/>
      <c r="AS190" s="213"/>
      <c r="AT190" s="213"/>
      <c r="AU190" s="213"/>
      <c r="AV190" s="213"/>
    </row>
    <row r="191" spans="1:51" s="275" customFormat="1" x14ac:dyDescent="0.2">
      <c r="A191" s="335">
        <v>92221</v>
      </c>
      <c r="B191" s="383" t="s">
        <v>363</v>
      </c>
      <c r="C191" s="382"/>
      <c r="D191" s="381"/>
      <c r="E191" s="380"/>
      <c r="F191" s="382"/>
      <c r="G191" s="382"/>
      <c r="H191" s="382"/>
      <c r="I191" s="926"/>
      <c r="J191" s="926"/>
      <c r="K191" s="926"/>
      <c r="L191" s="926"/>
      <c r="M191" s="926"/>
      <c r="N191" s="926"/>
      <c r="O191" s="926"/>
      <c r="P191" s="926"/>
      <c r="Q191" s="927"/>
      <c r="R191" s="928"/>
      <c r="S191" s="928"/>
      <c r="T191" s="928"/>
      <c r="U191" s="928"/>
      <c r="V191" s="929"/>
      <c r="W191" s="928"/>
      <c r="X191" s="930"/>
      <c r="Y191" s="930"/>
      <c r="Z191" s="931"/>
      <c r="AA191" s="926"/>
      <c r="AB191" s="926"/>
      <c r="AC191" s="926"/>
      <c r="AD191" s="926"/>
      <c r="AE191" s="927"/>
      <c r="AF191" s="927"/>
      <c r="AG191" s="927"/>
      <c r="AH191" s="926"/>
      <c r="AI191" s="926"/>
      <c r="AJ191" s="931"/>
      <c r="AK191" s="931"/>
      <c r="AL191" s="931"/>
      <c r="AM191" s="931"/>
      <c r="AN191" s="931"/>
      <c r="AO191" s="931"/>
      <c r="AP191" s="931"/>
      <c r="AQ191" s="931"/>
      <c r="AR191" s="931"/>
      <c r="AS191" s="931"/>
      <c r="AT191" s="932">
        <v>477896</v>
      </c>
      <c r="AU191" s="385">
        <v>551150</v>
      </c>
      <c r="AV191" s="385">
        <v>0</v>
      </c>
      <c r="AY191" s="384"/>
    </row>
    <row r="192" spans="1:51" s="264" customFormat="1" x14ac:dyDescent="0.2">
      <c r="A192" s="243"/>
      <c r="B192" s="242"/>
      <c r="C192" s="244"/>
      <c r="D192" s="245"/>
      <c r="E192" s="246"/>
      <c r="F192" s="244"/>
      <c r="G192" s="244"/>
      <c r="H192" s="244"/>
      <c r="I192" s="263"/>
      <c r="J192" s="263"/>
      <c r="K192" s="263"/>
      <c r="L192" s="263"/>
      <c r="M192" s="263"/>
      <c r="N192" s="263"/>
      <c r="O192" s="263"/>
      <c r="P192" s="263"/>
      <c r="Q192" s="279"/>
      <c r="R192" s="280"/>
      <c r="S192" s="280"/>
      <c r="T192" s="280"/>
      <c r="U192" s="280"/>
      <c r="V192" s="281"/>
      <c r="W192" s="280"/>
      <c r="X192"/>
      <c r="Y192"/>
      <c r="AA192" s="263"/>
      <c r="AB192" s="263"/>
      <c r="AC192" s="263"/>
      <c r="AD192" s="263"/>
      <c r="AE192" s="279"/>
      <c r="AF192" s="279"/>
      <c r="AG192" s="279"/>
      <c r="AH192" s="263"/>
      <c r="AI192" s="263"/>
      <c r="AT192" s="406"/>
    </row>
    <row r="194" spans="1:47" x14ac:dyDescent="0.2">
      <c r="A194" s="1004"/>
      <c r="B194" s="1005"/>
      <c r="C194" s="1005"/>
      <c r="D194" s="1005"/>
      <c r="E194" s="1005"/>
      <c r="F194" s="1005"/>
      <c r="G194" s="1005"/>
      <c r="H194" s="1005"/>
      <c r="I194" s="1005"/>
      <c r="J194" s="1005"/>
      <c r="K194" s="1005"/>
      <c r="L194" s="1005"/>
      <c r="M194" s="1005"/>
      <c r="N194" s="1005"/>
      <c r="O194" s="1005"/>
      <c r="P194" s="1005"/>
      <c r="Q194" s="1005"/>
      <c r="R194" s="1005"/>
      <c r="S194" s="1005"/>
      <c r="T194" s="1005"/>
      <c r="U194" s="1005"/>
      <c r="V194" s="1005"/>
      <c r="W194" s="1005"/>
      <c r="X194" s="1005"/>
      <c r="Y194" s="1005"/>
      <c r="Z194" s="1005"/>
      <c r="AA194" s="1005"/>
      <c r="AB194" s="1005"/>
      <c r="AC194" s="1005"/>
      <c r="AD194" s="1005"/>
      <c r="AE194" s="1005"/>
      <c r="AF194" s="1005"/>
      <c r="AG194" s="1005"/>
      <c r="AH194" s="1005"/>
      <c r="AI194" s="1005"/>
      <c r="AJ194" s="1005"/>
      <c r="AK194" s="1005"/>
      <c r="AL194" s="1005"/>
      <c r="AM194" s="1005"/>
      <c r="AN194" s="1005"/>
      <c r="AO194" s="1005"/>
      <c r="AP194" s="1005"/>
      <c r="AQ194" s="1005"/>
      <c r="AR194" s="1005"/>
      <c r="AS194" s="1005"/>
      <c r="AT194" s="1005"/>
      <c r="AU194" s="1005"/>
    </row>
    <row r="195" spans="1:47" ht="15" x14ac:dyDescent="0.2">
      <c r="C195" s="250"/>
      <c r="D195" s="249"/>
      <c r="E195" s="282"/>
      <c r="F195" s="250"/>
      <c r="G195" s="250"/>
      <c r="H195" s="250"/>
      <c r="I195" s="283"/>
      <c r="J195" s="283"/>
      <c r="K195" s="283"/>
      <c r="L195" s="283"/>
      <c r="M195" s="283"/>
      <c r="N195" s="283"/>
      <c r="O195" s="283"/>
      <c r="P195" s="283"/>
      <c r="Q195" s="284"/>
      <c r="R195" s="285"/>
      <c r="S195" s="285"/>
      <c r="T195" s="285"/>
      <c r="U195" s="285"/>
      <c r="V195" s="286"/>
      <c r="W195" s="285"/>
      <c r="X195" s="287"/>
      <c r="Y195" s="287"/>
      <c r="Z195" s="288"/>
      <c r="AA195" s="283"/>
      <c r="AB195" s="283"/>
      <c r="AC195" s="283"/>
      <c r="AD195" s="283"/>
      <c r="AE195" s="284"/>
      <c r="AF195" s="284"/>
      <c r="AG195" s="284"/>
      <c r="AH195" s="283"/>
      <c r="AI195" s="283"/>
      <c r="AJ195" s="288"/>
      <c r="AK195" s="288"/>
      <c r="AL195" s="288"/>
      <c r="AM195" s="288"/>
      <c r="AN195" s="288"/>
      <c r="AO195" s="288"/>
      <c r="AP195" s="288"/>
      <c r="AQ195" s="288"/>
    </row>
    <row r="196" spans="1:47" ht="15" x14ac:dyDescent="0.2">
      <c r="C196" s="250"/>
      <c r="D196" s="249"/>
      <c r="E196" s="282"/>
      <c r="F196" s="250"/>
      <c r="G196" s="250"/>
      <c r="H196" s="250"/>
      <c r="I196" s="289"/>
      <c r="J196" s="289"/>
      <c r="K196" s="289"/>
      <c r="L196" s="289"/>
      <c r="M196" s="289"/>
      <c r="N196" s="289"/>
      <c r="O196" s="289"/>
      <c r="P196" s="289"/>
      <c r="Q196" s="290"/>
      <c r="R196" s="291"/>
      <c r="S196" s="291"/>
      <c r="T196" s="291"/>
      <c r="U196" s="291"/>
      <c r="V196" s="292"/>
      <c r="W196" s="291"/>
      <c r="X196" s="287"/>
      <c r="Y196" s="287"/>
      <c r="Z196" s="293"/>
      <c r="AA196" s="289"/>
      <c r="AB196" s="289"/>
      <c r="AC196" s="289"/>
      <c r="AD196" s="289"/>
      <c r="AE196" s="290"/>
      <c r="AF196" s="290"/>
      <c r="AG196" s="290"/>
      <c r="AH196" s="289"/>
      <c r="AI196" s="289"/>
      <c r="AJ196" s="293"/>
      <c r="AK196" s="293"/>
      <c r="AL196" s="293"/>
      <c r="AM196" s="293"/>
      <c r="AN196" s="293"/>
      <c r="AO196" s="293"/>
      <c r="AP196" s="293"/>
      <c r="AQ196" s="293"/>
    </row>
    <row r="200" spans="1:47" ht="13.15" hidden="1" customHeight="1" x14ac:dyDescent="0.2"/>
    <row r="201" spans="1:47" ht="9.75" customHeight="1" x14ac:dyDescent="0.2"/>
    <row r="202" spans="1:47" ht="13.15" hidden="1" customHeight="1" x14ac:dyDescent="0.2"/>
    <row r="203" spans="1:47" ht="13.15" hidden="1" customHeight="1" x14ac:dyDescent="0.2"/>
    <row r="204" spans="1:47" ht="13.15" hidden="1" customHeight="1" x14ac:dyDescent="0.2"/>
    <row r="205" spans="1:47" ht="13.15" hidden="1" customHeight="1" x14ac:dyDescent="0.2"/>
    <row r="206" spans="1:47" ht="13.15" hidden="1" customHeight="1" x14ac:dyDescent="0.2"/>
    <row r="207" spans="1:47" ht="13.15" hidden="1" customHeight="1" x14ac:dyDescent="0.2"/>
    <row r="208" spans="1:47" ht="13.15" hidden="1" customHeight="1" x14ac:dyDescent="0.2"/>
    <row r="209" ht="13.15" hidden="1" customHeight="1" x14ac:dyDescent="0.2"/>
    <row r="210" ht="13.15" hidden="1" customHeight="1" x14ac:dyDescent="0.2"/>
    <row r="211" ht="13.15" hidden="1" customHeight="1" x14ac:dyDescent="0.2"/>
    <row r="212" ht="13.15" hidden="1" customHeight="1" x14ac:dyDescent="0.2"/>
    <row r="213" ht="13.15" hidden="1" customHeight="1" x14ac:dyDescent="0.2"/>
    <row r="214" ht="13.15" hidden="1" customHeight="1" x14ac:dyDescent="0.2"/>
    <row r="215" ht="13.15" hidden="1" customHeight="1" x14ac:dyDescent="0.2"/>
    <row r="216" ht="13.15" hidden="1" customHeight="1" x14ac:dyDescent="0.2"/>
    <row r="217" ht="13.15" hidden="1" customHeight="1" x14ac:dyDescent="0.2"/>
    <row r="218" ht="13.15" hidden="1" customHeight="1" x14ac:dyDescent="0.2"/>
    <row r="219" ht="13.15" hidden="1" customHeight="1" x14ac:dyDescent="0.2"/>
    <row r="220" ht="12.75" hidden="1" customHeight="1" x14ac:dyDescent="0.2"/>
    <row r="221" ht="13.15" hidden="1" customHeight="1" x14ac:dyDescent="0.2"/>
    <row r="222" ht="13.15" hidden="1" customHeight="1" x14ac:dyDescent="0.2"/>
    <row r="223" ht="13.15" hidden="1" customHeight="1" x14ac:dyDescent="0.2"/>
    <row r="224" ht="13.15" hidden="1" customHeight="1" x14ac:dyDescent="0.2"/>
    <row r="225" ht="13.15" hidden="1" customHeight="1" x14ac:dyDescent="0.2"/>
    <row r="226" ht="13.15" hidden="1" customHeight="1" x14ac:dyDescent="0.2"/>
    <row r="227" ht="13.15" hidden="1" customHeight="1" x14ac:dyDescent="0.2"/>
    <row r="228" ht="13.15" hidden="1" customHeight="1" x14ac:dyDescent="0.2"/>
    <row r="229" ht="13.15" hidden="1" customHeight="1" x14ac:dyDescent="0.2"/>
    <row r="230" ht="13.15" hidden="1" customHeight="1" x14ac:dyDescent="0.2"/>
    <row r="231" ht="13.15" hidden="1" customHeight="1" x14ac:dyDescent="0.2"/>
    <row r="232" ht="13.15" hidden="1" customHeight="1" x14ac:dyDescent="0.2"/>
    <row r="233" ht="13.15" hidden="1" customHeight="1" x14ac:dyDescent="0.2"/>
    <row r="234" ht="13.15" hidden="1" customHeight="1" x14ac:dyDescent="0.2"/>
    <row r="235" ht="13.15" hidden="1" customHeight="1" x14ac:dyDescent="0.2"/>
    <row r="236" ht="13.15" hidden="1" customHeight="1" x14ac:dyDescent="0.2"/>
    <row r="237" ht="13.15" hidden="1" customHeight="1" x14ac:dyDescent="0.2"/>
    <row r="238" ht="13.15" hidden="1" customHeight="1" x14ac:dyDescent="0.2"/>
    <row r="239" ht="13.15" hidden="1" customHeight="1" x14ac:dyDescent="0.2"/>
    <row r="240" ht="13.15" hidden="1" customHeight="1" x14ac:dyDescent="0.2"/>
    <row r="241" ht="13.15" hidden="1" customHeight="1" x14ac:dyDescent="0.2"/>
    <row r="242" ht="13.15" hidden="1" customHeight="1" x14ac:dyDescent="0.2"/>
  </sheetData>
  <sheetProtection selectLockedCells="1" selectUnlockedCells="1"/>
  <mergeCells count="132">
    <mergeCell ref="K144:K145"/>
    <mergeCell ref="L144:L145"/>
    <mergeCell ref="F144:F145"/>
    <mergeCell ref="H144:H145"/>
    <mergeCell ref="A194:AU194"/>
    <mergeCell ref="T144:T145"/>
    <mergeCell ref="M144:M145"/>
    <mergeCell ref="Q144:Q145"/>
    <mergeCell ref="R144:R145"/>
    <mergeCell ref="S144:S145"/>
    <mergeCell ref="I144:I145"/>
    <mergeCell ref="J144:J145"/>
    <mergeCell ref="M140:M141"/>
    <mergeCell ref="Q140:Q141"/>
    <mergeCell ref="R140:R141"/>
    <mergeCell ref="S140:S141"/>
    <mergeCell ref="T140:T141"/>
    <mergeCell ref="A144:A146"/>
    <mergeCell ref="B144:B145"/>
    <mergeCell ref="C144:C145"/>
    <mergeCell ref="D144:D145"/>
    <mergeCell ref="E144:E145"/>
    <mergeCell ref="F140:F141"/>
    <mergeCell ref="H140:H141"/>
    <mergeCell ref="I140:I141"/>
    <mergeCell ref="J140:J141"/>
    <mergeCell ref="K140:K141"/>
    <mergeCell ref="L140:L141"/>
    <mergeCell ref="AR104:AR105"/>
    <mergeCell ref="AS104:AS105"/>
    <mergeCell ref="AT104:AT105"/>
    <mergeCell ref="AU104:AU105"/>
    <mergeCell ref="AV104:AV105"/>
    <mergeCell ref="A140:A142"/>
    <mergeCell ref="B140:B141"/>
    <mergeCell ref="C140:C141"/>
    <mergeCell ref="D140:D141"/>
    <mergeCell ref="E140:E141"/>
    <mergeCell ref="AL104:AL105"/>
    <mergeCell ref="AM104:AM105"/>
    <mergeCell ref="AN104:AN105"/>
    <mergeCell ref="AO104:AO105"/>
    <mergeCell ref="AP104:AP105"/>
    <mergeCell ref="AQ104:AQ105"/>
    <mergeCell ref="AD104:AD105"/>
    <mergeCell ref="AE104:AG104"/>
    <mergeCell ref="AH104:AH105"/>
    <mergeCell ref="AI104:AI105"/>
    <mergeCell ref="AJ104:AJ105"/>
    <mergeCell ref="AK104:AK105"/>
    <mergeCell ref="X104:X105"/>
    <mergeCell ref="Y104:Y105"/>
    <mergeCell ref="Z104:Z105"/>
    <mergeCell ref="AA104:AA105"/>
    <mergeCell ref="AB104:AB105"/>
    <mergeCell ref="AC104:AC105"/>
    <mergeCell ref="Q104:Q105"/>
    <mergeCell ref="R104:R105"/>
    <mergeCell ref="S104:T104"/>
    <mergeCell ref="U104:U105"/>
    <mergeCell ref="V104:V105"/>
    <mergeCell ref="W104:W105"/>
    <mergeCell ref="H104:H105"/>
    <mergeCell ref="I104:I105"/>
    <mergeCell ref="J104:J105"/>
    <mergeCell ref="K104:K105"/>
    <mergeCell ref="L104:L105"/>
    <mergeCell ref="M104:M105"/>
    <mergeCell ref="Q61:Q62"/>
    <mergeCell ref="R61:R62"/>
    <mergeCell ref="S61:S62"/>
    <mergeCell ref="T61:T62"/>
    <mergeCell ref="A104:A106"/>
    <mergeCell ref="B104:B105"/>
    <mergeCell ref="C104:C105"/>
    <mergeCell ref="D104:D105"/>
    <mergeCell ref="E104:E105"/>
    <mergeCell ref="F104:F105"/>
    <mergeCell ref="H61:H62"/>
    <mergeCell ref="I61:I62"/>
    <mergeCell ref="J61:J62"/>
    <mergeCell ref="K61:K62"/>
    <mergeCell ref="L61:L62"/>
    <mergeCell ref="M61:M62"/>
    <mergeCell ref="A61:A63"/>
    <mergeCell ref="B61:B62"/>
    <mergeCell ref="C61:C62"/>
    <mergeCell ref="D61:D62"/>
    <mergeCell ref="E61:E62"/>
    <mergeCell ref="F61:F62"/>
    <mergeCell ref="AR5:AR6"/>
    <mergeCell ref="AS5:AS6"/>
    <mergeCell ref="AT5:AT6"/>
    <mergeCell ref="AU5:AU6"/>
    <mergeCell ref="AV5:AV6"/>
    <mergeCell ref="Y7:Y8"/>
    <mergeCell ref="AL5:AL6"/>
    <mergeCell ref="AM5:AM6"/>
    <mergeCell ref="AN5:AN6"/>
    <mergeCell ref="AO5:AO6"/>
    <mergeCell ref="AP5:AP6"/>
    <mergeCell ref="AQ5:AQ6"/>
    <mergeCell ref="AD5:AD6"/>
    <mergeCell ref="AE5:AG5"/>
    <mergeCell ref="AH5:AH6"/>
    <mergeCell ref="AI5:AI6"/>
    <mergeCell ref="AJ5:AJ6"/>
    <mergeCell ref="AK5:AK6"/>
    <mergeCell ref="X5:X6"/>
    <mergeCell ref="Y5:Y6"/>
    <mergeCell ref="Z5:Z6"/>
    <mergeCell ref="AA5:AA6"/>
    <mergeCell ref="AB5:AB6"/>
    <mergeCell ref="AC5:AC6"/>
    <mergeCell ref="Q5:Q6"/>
    <mergeCell ref="R5:R6"/>
    <mergeCell ref="S5:T5"/>
    <mergeCell ref="U5:U6"/>
    <mergeCell ref="V5:V6"/>
    <mergeCell ref="W5:W6"/>
    <mergeCell ref="H5:H6"/>
    <mergeCell ref="I5:I6"/>
    <mergeCell ref="J5:J6"/>
    <mergeCell ref="K5:K6"/>
    <mergeCell ref="L5:L6"/>
    <mergeCell ref="M5:M6"/>
    <mergeCell ref="A5:A7"/>
    <mergeCell ref="B5:B6"/>
    <mergeCell ref="C5:C6"/>
    <mergeCell ref="D5:D6"/>
    <mergeCell ref="E5:E6"/>
    <mergeCell ref="F5:F6"/>
  </mergeCells>
  <phoneticPr fontId="0" type="noConversion"/>
  <printOptions horizontalCentered="1"/>
  <pageMargins left="0.12986111111111112" right="0.15763888888888888" top="0.62986111111111109" bottom="0.51180555555555551" header="0.51180555555555551" footer="0.51180555555555551"/>
  <pageSetup paperSize="9" scale="61" firstPageNumber="0" orientation="landscape" r:id="rId1"/>
  <headerFooter alignWithMargins="0"/>
  <rowBreaks count="2" manualBreakCount="2">
    <brk id="60" max="16383" man="1"/>
    <brk id="12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="60" zoomScaleNormal="100" workbookViewId="0">
      <selection activeCell="D6" sqref="D6"/>
    </sheetView>
  </sheetViews>
  <sheetFormatPr defaultRowHeight="12.75" x14ac:dyDescent="0.2"/>
  <cols>
    <col min="1" max="1" width="4" customWidth="1"/>
    <col min="2" max="2" width="28.28515625" customWidth="1"/>
    <col min="3" max="3" width="16.28515625" hidden="1" customWidth="1"/>
    <col min="4" max="4" width="6.85546875" customWidth="1"/>
    <col min="5" max="5" width="10" bestFit="1" customWidth="1"/>
    <col min="6" max="6" width="9.7109375" customWidth="1"/>
    <col min="7" max="7" width="10.28515625" customWidth="1"/>
    <col min="8" max="8" width="10" bestFit="1" customWidth="1"/>
    <col min="9" max="9" width="8.7109375" bestFit="1" customWidth="1"/>
    <col min="10" max="10" width="9.42578125" customWidth="1"/>
    <col min="11" max="11" width="10" bestFit="1" customWidth="1"/>
    <col min="12" max="12" width="8.7109375" customWidth="1"/>
    <col min="13" max="13" width="9.28515625" customWidth="1"/>
    <col min="14" max="14" width="10.5703125" customWidth="1"/>
    <col min="17" max="17" width="12" customWidth="1"/>
  </cols>
  <sheetData>
    <row r="1" spans="1:17" ht="27.6" customHeight="1" x14ac:dyDescent="0.2">
      <c r="A1" s="428" t="s">
        <v>319</v>
      </c>
      <c r="B1" s="429" t="s">
        <v>322</v>
      </c>
      <c r="C1" s="429"/>
      <c r="D1" s="429" t="s">
        <v>318</v>
      </c>
      <c r="E1" s="428" t="s">
        <v>351</v>
      </c>
      <c r="F1" s="428" t="s">
        <v>352</v>
      </c>
      <c r="G1" s="428" t="s">
        <v>353</v>
      </c>
      <c r="H1" s="428" t="s">
        <v>354</v>
      </c>
      <c r="I1" s="428" t="s">
        <v>355</v>
      </c>
      <c r="J1" s="428" t="s">
        <v>356</v>
      </c>
      <c r="K1" s="428" t="s">
        <v>359</v>
      </c>
      <c r="L1" s="428" t="s">
        <v>358</v>
      </c>
      <c r="M1" s="428" t="s">
        <v>357</v>
      </c>
      <c r="N1" s="430" t="s">
        <v>360</v>
      </c>
    </row>
    <row r="2" spans="1:17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3"/>
      <c r="N2" s="423"/>
    </row>
    <row r="3" spans="1:17" x14ac:dyDescent="0.2">
      <c r="A3" s="422" t="s">
        <v>320</v>
      </c>
      <c r="B3" s="421" t="s">
        <v>321</v>
      </c>
      <c r="C3" s="422"/>
      <c r="D3" s="422">
        <v>421231</v>
      </c>
      <c r="E3" s="424">
        <v>2500000</v>
      </c>
      <c r="F3" s="424">
        <v>0</v>
      </c>
      <c r="G3" s="424">
        <v>0</v>
      </c>
      <c r="H3" s="424">
        <v>2400000</v>
      </c>
      <c r="I3" s="424"/>
      <c r="J3" s="424"/>
      <c r="K3" s="424"/>
      <c r="L3" s="424"/>
      <c r="M3" s="424">
        <v>30000</v>
      </c>
      <c r="N3" s="425">
        <f>SUM(E3:M3)</f>
        <v>4930000</v>
      </c>
      <c r="Q3" s="417"/>
    </row>
    <row r="4" spans="1:17" x14ac:dyDescent="0.2">
      <c r="A4" s="422" t="s">
        <v>323</v>
      </c>
      <c r="B4" s="421" t="s">
        <v>339</v>
      </c>
      <c r="C4" s="422"/>
      <c r="D4" s="422">
        <v>42124</v>
      </c>
      <c r="E4" s="424"/>
      <c r="F4" s="424"/>
      <c r="G4" s="424">
        <v>100000</v>
      </c>
      <c r="H4" s="424">
        <v>2200000</v>
      </c>
      <c r="I4" s="424"/>
      <c r="J4" s="424"/>
      <c r="K4" s="424">
        <v>2200000</v>
      </c>
      <c r="L4" s="425"/>
      <c r="M4" s="426"/>
      <c r="N4" s="425">
        <f>SUM(G4:M4)</f>
        <v>4500000</v>
      </c>
      <c r="Q4" s="417"/>
    </row>
    <row r="5" spans="1:17" x14ac:dyDescent="0.2">
      <c r="A5" s="422" t="s">
        <v>324</v>
      </c>
      <c r="B5" s="421" t="s">
        <v>340</v>
      </c>
      <c r="C5" s="423"/>
      <c r="D5" s="422">
        <v>42146</v>
      </c>
      <c r="E5" s="424"/>
      <c r="F5" s="424">
        <v>340000</v>
      </c>
      <c r="G5" s="424">
        <v>60000</v>
      </c>
      <c r="H5" s="424"/>
      <c r="I5" s="424"/>
      <c r="J5" s="424"/>
      <c r="K5" s="424"/>
      <c r="L5" s="424"/>
      <c r="M5" s="424"/>
      <c r="N5" s="425">
        <f>SUM(F5:M5)</f>
        <v>400000</v>
      </c>
    </row>
    <row r="6" spans="1:17" x14ac:dyDescent="0.2">
      <c r="A6" s="422" t="s">
        <v>325</v>
      </c>
      <c r="B6" s="421" t="s">
        <v>341</v>
      </c>
      <c r="C6" s="423"/>
      <c r="D6" s="422">
        <v>42131</v>
      </c>
      <c r="E6" s="424">
        <v>700000</v>
      </c>
      <c r="F6" s="424">
        <v>1000000</v>
      </c>
      <c r="G6" s="424">
        <v>150000</v>
      </c>
      <c r="H6" s="424">
        <v>350000</v>
      </c>
      <c r="I6" s="424">
        <v>500000</v>
      </c>
      <c r="J6" s="424">
        <v>150000</v>
      </c>
      <c r="K6" s="424">
        <v>350000</v>
      </c>
      <c r="L6" s="424">
        <v>500000</v>
      </c>
      <c r="M6" s="424">
        <v>150000</v>
      </c>
      <c r="N6" s="425">
        <f>SUM(E6:M6)</f>
        <v>3850000</v>
      </c>
    </row>
    <row r="7" spans="1:17" x14ac:dyDescent="0.2">
      <c r="A7" s="422" t="s">
        <v>326</v>
      </c>
      <c r="B7" s="421" t="s">
        <v>342</v>
      </c>
      <c r="C7" s="423"/>
      <c r="D7" s="422">
        <v>42145</v>
      </c>
      <c r="E7" s="424">
        <v>250000</v>
      </c>
      <c r="F7" s="424"/>
      <c r="G7" s="424">
        <v>125000</v>
      </c>
      <c r="H7" s="424">
        <v>175000</v>
      </c>
      <c r="I7" s="424"/>
      <c r="J7" s="424">
        <v>75000</v>
      </c>
      <c r="K7" s="424">
        <v>175000</v>
      </c>
      <c r="L7" s="424"/>
      <c r="M7" s="424">
        <v>75000</v>
      </c>
      <c r="N7" s="425">
        <f>SUM(E7:M7)</f>
        <v>875000</v>
      </c>
    </row>
    <row r="8" spans="1:17" x14ac:dyDescent="0.2">
      <c r="A8" s="422" t="s">
        <v>327</v>
      </c>
      <c r="B8" s="421" t="s">
        <v>343</v>
      </c>
      <c r="C8" s="423"/>
      <c r="D8" s="422">
        <v>42273</v>
      </c>
      <c r="E8" s="424"/>
      <c r="F8" s="424">
        <v>105000</v>
      </c>
      <c r="G8" s="424">
        <v>45000</v>
      </c>
      <c r="H8" s="424"/>
      <c r="I8" s="424">
        <v>91000</v>
      </c>
      <c r="J8" s="424">
        <v>39000</v>
      </c>
      <c r="K8" s="424"/>
      <c r="L8" s="424"/>
      <c r="M8" s="424">
        <v>50000</v>
      </c>
      <c r="N8" s="425">
        <f>SUM(F8:M8)</f>
        <v>330000</v>
      </c>
    </row>
    <row r="9" spans="1:17" x14ac:dyDescent="0.2">
      <c r="A9" s="422" t="s">
        <v>328</v>
      </c>
      <c r="B9" s="421" t="s">
        <v>344</v>
      </c>
      <c r="C9" s="423"/>
      <c r="D9" s="422">
        <v>421290</v>
      </c>
      <c r="E9" s="424"/>
      <c r="F9" s="424">
        <v>850000</v>
      </c>
      <c r="G9" s="424">
        <v>150000</v>
      </c>
      <c r="H9" s="424"/>
      <c r="I9" s="424"/>
      <c r="J9" s="424"/>
      <c r="K9" s="424"/>
      <c r="L9" s="424"/>
      <c r="M9" s="424"/>
      <c r="N9" s="425">
        <f>SUM(F9:M9)</f>
        <v>1000000</v>
      </c>
    </row>
    <row r="10" spans="1:17" x14ac:dyDescent="0.2">
      <c r="A10" s="422" t="s">
        <v>329</v>
      </c>
      <c r="B10" s="421" t="s">
        <v>345</v>
      </c>
      <c r="C10" s="423"/>
      <c r="D10" s="422">
        <v>382120</v>
      </c>
      <c r="E10" s="424"/>
      <c r="F10" s="424">
        <v>600000</v>
      </c>
      <c r="G10" s="424"/>
      <c r="H10" s="424"/>
      <c r="I10" s="424"/>
      <c r="J10" s="424"/>
      <c r="K10" s="424"/>
      <c r="L10" s="424"/>
      <c r="M10" s="424"/>
      <c r="N10" s="425">
        <f>SUM(F10:M10)</f>
        <v>600000</v>
      </c>
    </row>
    <row r="11" spans="1:17" x14ac:dyDescent="0.2">
      <c r="A11" s="422" t="s">
        <v>330</v>
      </c>
      <c r="B11" s="421" t="s">
        <v>346</v>
      </c>
      <c r="C11" s="423"/>
      <c r="D11" s="422">
        <v>329996</v>
      </c>
      <c r="E11" s="424">
        <v>255000</v>
      </c>
      <c r="F11" s="424">
        <v>40500</v>
      </c>
      <c r="G11" s="424">
        <v>4500</v>
      </c>
      <c r="H11" s="424">
        <v>595000</v>
      </c>
      <c r="I11" s="424">
        <v>94500</v>
      </c>
      <c r="J11" s="424">
        <v>10500</v>
      </c>
      <c r="K11" s="424">
        <v>340000</v>
      </c>
      <c r="L11" s="424">
        <v>54000</v>
      </c>
      <c r="M11" s="424">
        <v>6000</v>
      </c>
      <c r="N11" s="425">
        <f>SUM(E11:M11)</f>
        <v>1400000</v>
      </c>
    </row>
    <row r="12" spans="1:17" x14ac:dyDescent="0.2">
      <c r="A12" s="422" t="s">
        <v>331</v>
      </c>
      <c r="B12" s="421" t="s">
        <v>347</v>
      </c>
      <c r="C12" s="423"/>
      <c r="D12" s="422">
        <v>329998</v>
      </c>
      <c r="E12" s="424">
        <v>42500</v>
      </c>
      <c r="F12" s="424">
        <v>6750</v>
      </c>
      <c r="G12" s="424">
        <v>750</v>
      </c>
      <c r="H12" s="424">
        <v>382500</v>
      </c>
      <c r="I12" s="424">
        <v>60750</v>
      </c>
      <c r="J12" s="424">
        <v>6750</v>
      </c>
      <c r="K12" s="424">
        <v>17000</v>
      </c>
      <c r="L12" s="424">
        <v>2700</v>
      </c>
      <c r="M12" s="424">
        <v>300</v>
      </c>
      <c r="N12" s="425">
        <f>SUM(E12:M12)</f>
        <v>520000</v>
      </c>
    </row>
    <row r="13" spans="1:17" x14ac:dyDescent="0.2">
      <c r="A13" s="422" t="s">
        <v>332</v>
      </c>
      <c r="B13" s="421" t="s">
        <v>364</v>
      </c>
      <c r="C13" s="423"/>
      <c r="D13" s="422">
        <v>382190</v>
      </c>
      <c r="E13" s="424"/>
      <c r="F13" s="424"/>
      <c r="G13" s="424">
        <v>125000</v>
      </c>
      <c r="H13" s="424"/>
      <c r="I13" s="424"/>
      <c r="J13" s="424">
        <v>125000</v>
      </c>
      <c r="K13" s="424"/>
      <c r="L13" s="424"/>
      <c r="M13" s="424">
        <v>125000</v>
      </c>
      <c r="N13" s="425">
        <f>SUM(G13:M13)</f>
        <v>375000</v>
      </c>
    </row>
    <row r="14" spans="1:17" x14ac:dyDescent="0.2">
      <c r="A14" s="422" t="s">
        <v>333</v>
      </c>
      <c r="B14" s="421" t="s">
        <v>361</v>
      </c>
      <c r="C14" s="423"/>
      <c r="D14" s="422">
        <v>382212</v>
      </c>
      <c r="E14" s="424"/>
      <c r="F14" s="424"/>
      <c r="G14" s="424">
        <v>50000</v>
      </c>
      <c r="H14" s="424"/>
      <c r="I14" s="424"/>
      <c r="J14" s="424">
        <v>50000</v>
      </c>
      <c r="K14" s="424"/>
      <c r="L14" s="424"/>
      <c r="M14" s="424">
        <v>50000</v>
      </c>
      <c r="N14" s="425">
        <f>SUM(G14:M14)</f>
        <v>150000</v>
      </c>
    </row>
    <row r="15" spans="1:17" x14ac:dyDescent="0.2">
      <c r="A15" s="422" t="s">
        <v>334</v>
      </c>
      <c r="B15" s="427"/>
      <c r="C15" s="423"/>
      <c r="D15" s="422"/>
      <c r="E15" s="424"/>
      <c r="F15" s="424"/>
      <c r="G15" s="424"/>
      <c r="H15" s="424"/>
      <c r="I15" s="424"/>
      <c r="J15" s="424"/>
      <c r="K15" s="424"/>
      <c r="L15" s="424"/>
      <c r="M15" s="424"/>
      <c r="N15" s="425"/>
    </row>
    <row r="16" spans="1:17" x14ac:dyDescent="0.2">
      <c r="A16" s="422" t="s">
        <v>335</v>
      </c>
      <c r="B16" s="427"/>
      <c r="C16" s="423"/>
      <c r="D16" s="422"/>
      <c r="E16" s="424"/>
      <c r="F16" s="424"/>
      <c r="G16" s="424"/>
      <c r="H16" s="424"/>
      <c r="I16" s="424"/>
      <c r="J16" s="424"/>
      <c r="K16" s="424"/>
      <c r="L16" s="424"/>
      <c r="M16" s="424"/>
      <c r="N16" s="425"/>
    </row>
    <row r="17" spans="1:14" x14ac:dyDescent="0.2">
      <c r="A17" s="422" t="s">
        <v>336</v>
      </c>
      <c r="B17" s="421" t="s">
        <v>348</v>
      </c>
      <c r="C17" s="423"/>
      <c r="D17" s="422"/>
      <c r="E17" s="424"/>
      <c r="F17" s="424"/>
      <c r="G17" s="424"/>
      <c r="H17" s="424"/>
      <c r="I17" s="424"/>
      <c r="J17" s="424"/>
      <c r="K17" s="424"/>
      <c r="L17" s="424"/>
      <c r="M17" s="424"/>
      <c r="N17" s="421"/>
    </row>
    <row r="18" spans="1:14" x14ac:dyDescent="0.2">
      <c r="A18" s="422" t="s">
        <v>337</v>
      </c>
      <c r="B18" s="421" t="s">
        <v>349</v>
      </c>
      <c r="C18" s="423"/>
      <c r="D18" s="422">
        <v>329999</v>
      </c>
      <c r="E18" s="424">
        <v>600000</v>
      </c>
      <c r="F18" s="424"/>
      <c r="G18" s="424"/>
      <c r="H18" s="424">
        <v>720000</v>
      </c>
      <c r="I18" s="424"/>
      <c r="J18" s="424"/>
      <c r="K18" s="424">
        <v>180000</v>
      </c>
      <c r="L18" s="424"/>
      <c r="M18" s="424"/>
      <c r="N18" s="425">
        <f>SUM(E18:M18)</f>
        <v>1500000</v>
      </c>
    </row>
    <row r="19" spans="1:14" x14ac:dyDescent="0.2">
      <c r="A19" s="422" t="s">
        <v>338</v>
      </c>
      <c r="B19" s="421" t="s">
        <v>350</v>
      </c>
      <c r="C19" s="423"/>
      <c r="D19" s="422">
        <v>3299992</v>
      </c>
      <c r="E19" s="424"/>
      <c r="F19" s="424"/>
      <c r="G19" s="424">
        <v>5000</v>
      </c>
      <c r="H19" s="424"/>
      <c r="I19" s="424"/>
      <c r="J19" s="424">
        <v>5000</v>
      </c>
      <c r="K19" s="424"/>
      <c r="L19" s="424"/>
      <c r="M19" s="424">
        <v>5000</v>
      </c>
      <c r="N19" s="425">
        <f>SUM(G19:M19)</f>
        <v>15000</v>
      </c>
    </row>
    <row r="20" spans="1:14" x14ac:dyDescent="0.2">
      <c r="D20" s="418"/>
      <c r="E20" s="431">
        <f>SUM(E3:E19)</f>
        <v>4347500</v>
      </c>
      <c r="F20" s="432">
        <f>SUM(F3:F19)</f>
        <v>2942250</v>
      </c>
      <c r="G20" s="432">
        <f>SUM(G3:G19)</f>
        <v>815250</v>
      </c>
      <c r="H20" s="432">
        <f>SUM(H3:H19)</f>
        <v>6822500</v>
      </c>
      <c r="I20" s="432">
        <f>SUM(I6:I19)</f>
        <v>746250</v>
      </c>
      <c r="J20" s="432">
        <f>SUM(J6:J19)</f>
        <v>461250</v>
      </c>
      <c r="K20" s="432">
        <f>SUM(K4:K19)</f>
        <v>3262000</v>
      </c>
      <c r="L20" s="432">
        <f>SUM(L4:L19)</f>
        <v>556700</v>
      </c>
      <c r="M20" s="432">
        <f>SUM(M3:M19)</f>
        <v>491300</v>
      </c>
      <c r="N20" s="420">
        <f>SUM(N3:N19)</f>
        <v>20445000</v>
      </c>
    </row>
    <row r="21" spans="1:14" x14ac:dyDescent="0.2">
      <c r="D21" s="418"/>
      <c r="E21" s="419"/>
      <c r="F21" s="419"/>
      <c r="G21" s="419"/>
      <c r="H21" s="419"/>
      <c r="I21" s="419"/>
      <c r="J21" s="419"/>
      <c r="K21" s="419"/>
      <c r="L21" s="419"/>
      <c r="M21" s="419"/>
    </row>
    <row r="22" spans="1:14" x14ac:dyDescent="0.2">
      <c r="D22" s="418"/>
      <c r="E22" s="419"/>
      <c r="F22" s="419"/>
      <c r="G22" s="419"/>
      <c r="H22" s="419"/>
      <c r="I22" s="419"/>
      <c r="J22" s="419"/>
      <c r="K22" s="419"/>
      <c r="L22" s="419"/>
      <c r="M22" s="419"/>
    </row>
    <row r="23" spans="1:14" x14ac:dyDescent="0.2">
      <c r="D23" s="418"/>
      <c r="E23" s="419"/>
      <c r="F23" s="419"/>
      <c r="G23" s="419"/>
      <c r="H23" s="419"/>
      <c r="I23" s="419"/>
      <c r="J23" s="419"/>
      <c r="K23" s="419"/>
      <c r="L23" s="419"/>
      <c r="M23" s="419"/>
    </row>
    <row r="24" spans="1:14" x14ac:dyDescent="0.2">
      <c r="D24" s="418"/>
      <c r="E24" s="419"/>
      <c r="F24" s="419"/>
      <c r="G24" s="419"/>
      <c r="H24" s="419"/>
      <c r="I24" s="419"/>
      <c r="J24" s="419"/>
      <c r="K24" s="419"/>
      <c r="L24" s="419"/>
      <c r="M24" s="419"/>
    </row>
    <row r="25" spans="1:14" x14ac:dyDescent="0.2">
      <c r="D25" s="418"/>
      <c r="E25" s="419"/>
      <c r="F25" s="419"/>
      <c r="G25" s="419"/>
      <c r="H25" s="419"/>
      <c r="I25" s="419"/>
      <c r="J25" s="419"/>
      <c r="K25" s="419"/>
      <c r="L25" s="419"/>
      <c r="M25" s="419"/>
    </row>
    <row r="26" spans="1:14" x14ac:dyDescent="0.2">
      <c r="D26" s="418"/>
      <c r="E26" s="419"/>
      <c r="F26" s="419"/>
      <c r="G26" s="419"/>
      <c r="H26" s="419"/>
      <c r="I26" s="419"/>
      <c r="J26" s="419"/>
      <c r="K26" s="419"/>
      <c r="L26" s="419"/>
      <c r="M26" s="419"/>
    </row>
    <row r="27" spans="1:14" x14ac:dyDescent="0.2">
      <c r="E27" s="419"/>
      <c r="F27" s="419"/>
      <c r="G27" s="419"/>
      <c r="H27" s="419"/>
      <c r="I27" s="419"/>
      <c r="J27" s="419"/>
      <c r="K27" s="419"/>
      <c r="L27" s="419"/>
      <c r="M27" s="419"/>
    </row>
    <row r="28" spans="1:14" x14ac:dyDescent="0.2">
      <c r="E28" s="419"/>
      <c r="F28" s="418"/>
      <c r="G28" s="418"/>
      <c r="H28" s="418"/>
      <c r="I28" s="418"/>
      <c r="J28" s="418"/>
      <c r="K28" s="418"/>
      <c r="L28" s="418"/>
      <c r="M28" s="418"/>
    </row>
    <row r="29" spans="1:14" x14ac:dyDescent="0.2">
      <c r="E29" s="419"/>
      <c r="F29" s="418"/>
      <c r="G29" s="418"/>
      <c r="H29" s="418"/>
      <c r="I29" s="418"/>
      <c r="J29" s="418"/>
      <c r="K29" s="418"/>
      <c r="L29" s="418"/>
      <c r="M29" s="418"/>
    </row>
    <row r="30" spans="1:14" x14ac:dyDescent="0.2">
      <c r="E30" s="419"/>
      <c r="F30" s="418"/>
      <c r="G30" s="418"/>
      <c r="H30" s="418"/>
      <c r="I30" s="418"/>
      <c r="J30" s="418"/>
      <c r="K30" s="418"/>
      <c r="L30" s="418"/>
      <c r="M30" s="418"/>
    </row>
    <row r="31" spans="1:14" x14ac:dyDescent="0.2">
      <c r="E31" s="419"/>
      <c r="F31" s="418"/>
      <c r="G31" s="418"/>
      <c r="H31" s="418"/>
      <c r="I31" s="418"/>
      <c r="J31" s="418"/>
      <c r="K31" s="418"/>
      <c r="L31" s="418"/>
      <c r="M31" s="418"/>
    </row>
    <row r="32" spans="1:14" x14ac:dyDescent="0.2">
      <c r="E32" s="419"/>
      <c r="F32" s="418"/>
      <c r="G32" s="418"/>
      <c r="H32" s="418"/>
      <c r="I32" s="418"/>
      <c r="J32" s="418"/>
      <c r="K32" s="418"/>
      <c r="L32" s="418"/>
      <c r="M32" s="418"/>
    </row>
    <row r="33" spans="5:5" x14ac:dyDescent="0.2">
      <c r="E33" s="417"/>
    </row>
    <row r="34" spans="5:5" x14ac:dyDescent="0.2">
      <c r="E34" s="417"/>
    </row>
    <row r="35" spans="5:5" x14ac:dyDescent="0.2">
      <c r="E35" s="417"/>
    </row>
    <row r="36" spans="5:5" x14ac:dyDescent="0.2">
      <c r="E36" s="417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scale="97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Prihodi</vt:lpstr>
      <vt:lpstr>Rashodi</vt:lpstr>
      <vt:lpstr>INVESTICIJE</vt:lpstr>
      <vt:lpstr>Excel_BuiltIn__FilterDatabase_1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Vedran Šestak</dc:creator>
  <cp:lastModifiedBy>Vedran Šestak</cp:lastModifiedBy>
  <cp:lastPrinted>2017-11-17T06:24:51Z</cp:lastPrinted>
  <dcterms:created xsi:type="dcterms:W3CDTF">2014-10-29T07:02:42Z</dcterms:created>
  <dcterms:modified xsi:type="dcterms:W3CDTF">2017-11-17T06:27:30Z</dcterms:modified>
</cp:coreProperties>
</file>